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7820" windowHeight="6795" tabRatio="692" activeTab="4"/>
  </bookViews>
  <sheets>
    <sheet name="Flight Log + Sec" sheetId="1" r:id="rId1"/>
    <sheet name="Course + Sec" sheetId="2" r:id="rId2"/>
    <sheet name="MASTER" sheetId="3" r:id="rId3"/>
    <sheet name="PENALTIES" sheetId="4" r:id="rId4"/>
    <sheet name="START LIST" sheetId="5" r:id="rId5"/>
    <sheet name="RESULT" sheetId="6" r:id="rId6"/>
    <sheet name="FINAL RESULT" sheetId="7" r:id="rId7"/>
  </sheets>
  <definedNames>
    <definedName name="_xlnm.Print_Area" localSheetId="1">'Course + Sec'!$A$1:$J$46</definedName>
    <definedName name="_xlnm.Print_Area" localSheetId="6">'FINAL RESULT'!$A$1:$K$21</definedName>
    <definedName name="_xlnm.Print_Area" localSheetId="2">'MASTER'!$A$1:$G$11</definedName>
    <definedName name="_xlnm.Print_Area" localSheetId="4">'START LIST'!$A$1:$S$35</definedName>
    <definedName name="Test" localSheetId="0">'Flight Log + Sec'!$A$1:$O$31</definedName>
  </definedNames>
  <calcPr fullCalcOnLoad="1"/>
</workbook>
</file>

<file path=xl/sharedStrings.xml><?xml version="1.0" encoding="utf-8"?>
<sst xmlns="http://schemas.openxmlformats.org/spreadsheetml/2006/main" count="303" uniqueCount="228">
  <si>
    <t>Wind Vel</t>
  </si>
  <si>
    <t>POINT</t>
  </si>
  <si>
    <t>TOTAL</t>
  </si>
  <si>
    <t>Wind Dir</t>
  </si>
  <si>
    <t>DATE</t>
  </si>
  <si>
    <t>PLACE</t>
  </si>
  <si>
    <t>START</t>
  </si>
  <si>
    <t>Time</t>
  </si>
  <si>
    <t>NM</t>
  </si>
  <si>
    <t>EVENT</t>
  </si>
  <si>
    <t>TASK</t>
  </si>
  <si>
    <t>PILOT</t>
  </si>
  <si>
    <t>NAVIGATOR</t>
  </si>
  <si>
    <t>Distance</t>
  </si>
  <si>
    <t>TYPE</t>
  </si>
  <si>
    <t>SPEED</t>
  </si>
  <si>
    <t>CALL SIGN</t>
  </si>
  <si>
    <t>TAKE OFF</t>
  </si>
  <si>
    <t>SEPERATION</t>
  </si>
  <si>
    <t>OBS</t>
  </si>
  <si>
    <t>NAV</t>
  </si>
  <si>
    <t>LANDINGS</t>
  </si>
  <si>
    <t>COMPETITORS START LIST</t>
  </si>
  <si>
    <t>CLASS</t>
  </si>
  <si>
    <t>PAPERS</t>
  </si>
  <si>
    <t>PAPERS TO TAKE-OFF</t>
  </si>
  <si>
    <t>TAKE-OFF TO START</t>
  </si>
  <si>
    <t>TIMING</t>
  </si>
  <si>
    <t>FIRST PAPERS</t>
  </si>
  <si>
    <t>DISTANCE</t>
  </si>
  <si>
    <t>TRACK</t>
  </si>
  <si>
    <t>POSITION</t>
  </si>
  <si>
    <t>COUNTRY</t>
  </si>
  <si>
    <t>OTHER</t>
  </si>
  <si>
    <t>NOTE: DO NOT MOVE/COPY/PASTE ITEMS IN THESE FIELDS - IT MUST BE RETYPED</t>
  </si>
  <si>
    <t>FINISH TO LAND</t>
  </si>
  <si>
    <t>RESULTS</t>
  </si>
  <si>
    <t>Time to Start</t>
  </si>
  <si>
    <t>Time to LDP</t>
  </si>
  <si>
    <t>FILE</t>
  </si>
  <si>
    <t>LANDING</t>
  </si>
  <si>
    <t>Start to LDP</t>
  </si>
  <si>
    <t>TOP TO START</t>
  </si>
  <si>
    <t>EXTRA DIST IFP TO ISP</t>
  </si>
  <si>
    <t>FIN TO LDP</t>
  </si>
  <si>
    <t>FORMULA</t>
  </si>
  <si>
    <t>Open File</t>
  </si>
  <si>
    <t>Dist</t>
  </si>
  <si>
    <t>Extra</t>
  </si>
  <si>
    <t>Total</t>
  </si>
  <si>
    <t>RULES</t>
  </si>
  <si>
    <t>SEPARATION</t>
  </si>
  <si>
    <t>Briefing</t>
  </si>
  <si>
    <t>SAPFA</t>
  </si>
  <si>
    <t>Paid</t>
  </si>
  <si>
    <t>Blue</t>
  </si>
  <si>
    <t xml:space="preserve"> </t>
  </si>
  <si>
    <t>A.9</t>
  </si>
  <si>
    <t>TABLE OF PENALTIES</t>
  </si>
  <si>
    <t>Penalties</t>
  </si>
  <si>
    <t>Maximum Penalties</t>
  </si>
  <si>
    <t>A.9.1</t>
  </si>
  <si>
    <t>FLIGHT PLANNING AND NAVIGATION</t>
  </si>
  <si>
    <t>A.9.1.1</t>
  </si>
  <si>
    <t>Preparation of flight plan</t>
  </si>
  <si>
    <t>- Limit + or - 2 degrees in heading</t>
  </si>
  <si>
    <t>- Limit + or - 5 seconds in timing</t>
  </si>
  <si>
    <t>- Late delivery of flight plan (&gt; 30 minutes)</t>
  </si>
  <si>
    <t>- Failure to leave flight planning room after 60 minutes</t>
  </si>
  <si>
    <t>A.9.1.2</t>
  </si>
  <si>
    <t>Take-off time (aircraft passing starting gate)</t>
  </si>
  <si>
    <t>- Limit + 60 seconds</t>
  </si>
  <si>
    <t>A.9.1.3</t>
  </si>
  <si>
    <t>Passing each timed point</t>
  </si>
  <si>
    <t>- Limit + or - 2 seconds</t>
  </si>
  <si>
    <t>A.9.1.4</t>
  </si>
  <si>
    <t xml:space="preserve"> Procedure turn</t>
  </si>
  <si>
    <t>A.9.1.5</t>
  </si>
  <si>
    <t>Flying below the minimum altitude</t>
  </si>
  <si>
    <t>A.9.1.6</t>
  </si>
  <si>
    <t>Other deviations from track (each time)</t>
  </si>
  <si>
    <t>90 degrees either way (each time)</t>
  </si>
  <si>
    <t>(if latest arrival time is given).</t>
  </si>
  <si>
    <t>A.9.1.7</t>
  </si>
  <si>
    <t>Late submission of competition map</t>
  </si>
  <si>
    <t>(after 5 minutes allowance)</t>
  </si>
  <si>
    <t>A.9.2</t>
  </si>
  <si>
    <t>SPECIAL OBSERVATION</t>
  </si>
  <si>
    <t>A.9.2.1</t>
  </si>
  <si>
    <t>Photo and en route canvas targets:</t>
  </si>
  <si>
    <t>- Correct photo or target within 5 mm of correct position</t>
  </si>
  <si>
    <t>- Additional error per full degree</t>
  </si>
  <si>
    <t>- Additional error per full second</t>
  </si>
  <si>
    <t>- Maximum total penalties for calculation</t>
  </si>
  <si>
    <t>- Take-off “gate” before or after time slot</t>
  </si>
  <si>
    <t>- “not observed“ (outside gate) each time</t>
  </si>
  <si>
    <t>- Failure to carry out prescribed procedure turn each time</t>
  </si>
  <si>
    <t>-(each time)</t>
  </si>
  <si>
    <t>- Circling or backtracking being a turn of more than</t>
  </si>
  <si>
    <t>- not following described arrival/departure routes and/or procedure.</t>
  </si>
  <si>
    <t>- Late arrival at downwind/holding pattern of competition airfield</t>
  </si>
  <si>
    <t>- not observed</t>
  </si>
  <si>
    <t>- Incorrect photo  target or position</t>
  </si>
  <si>
    <t>Canvas targets at start  turning and finish points:</t>
  </si>
  <si>
    <t>- Incorrect</t>
  </si>
  <si>
    <t>Precisions</t>
  </si>
  <si>
    <t>Magnetic Variation</t>
  </si>
  <si>
    <t/>
  </si>
  <si>
    <t>Leg No</t>
  </si>
  <si>
    <t>COURSE DISTANCE</t>
  </si>
  <si>
    <t>COURSE DETAILS with Secrets</t>
  </si>
  <si>
    <t>ALTITUDE</t>
  </si>
  <si>
    <t>MAXIMUM 30 CP'S INCLUDING TOP,STRT, IFP, ISP,SC, FIN,LDP.</t>
  </si>
  <si>
    <t>ALT.</t>
  </si>
  <si>
    <t>TURN</t>
  </si>
  <si>
    <t>Competitors</t>
  </si>
  <si>
    <t>File</t>
  </si>
  <si>
    <t>Name:</t>
  </si>
  <si>
    <t>Course</t>
  </si>
  <si>
    <t>Date:</t>
  </si>
  <si>
    <t>Check_point</t>
  </si>
  <si>
    <t>Latitude</t>
  </si>
  <si>
    <t>Longitude</t>
  </si>
  <si>
    <t>Dist.(m)</t>
  </si>
  <si>
    <t>Stop_Watch</t>
  </si>
  <si>
    <t>Observed</t>
  </si>
  <si>
    <t>Track_Errors</t>
  </si>
  <si>
    <t>Altitude</t>
  </si>
  <si>
    <t>Spd(knots)</t>
  </si>
  <si>
    <t>Avg.</t>
  </si>
  <si>
    <t>Alt</t>
  </si>
  <si>
    <t>=====================================================================================================================================================</t>
  </si>
  <si>
    <t>TOP:</t>
  </si>
  <si>
    <t>-25deg31.939</t>
  </si>
  <si>
    <t>+027deg46.538</t>
  </si>
  <si>
    <t>LDP:</t>
  </si>
  <si>
    <t>+027deg46.537</t>
  </si>
  <si>
    <t>Sec1:</t>
  </si>
  <si>
    <t>Sec2:</t>
  </si>
  <si>
    <t>Sec3:</t>
  </si>
  <si>
    <t>Sec4:</t>
  </si>
  <si>
    <t>CP1:</t>
  </si>
  <si>
    <t>Sec6:</t>
  </si>
  <si>
    <t>Sec7:</t>
  </si>
  <si>
    <t>Sec8:</t>
  </si>
  <si>
    <t>Sec9:</t>
  </si>
  <si>
    <t>CP2:</t>
  </si>
  <si>
    <t>Sec10:</t>
  </si>
  <si>
    <t>Sec11:</t>
  </si>
  <si>
    <t>Sec12:</t>
  </si>
  <si>
    <t>CP3:</t>
  </si>
  <si>
    <t>Sec14:</t>
  </si>
  <si>
    <t>Sec15:</t>
  </si>
  <si>
    <t>Frank Eckard</t>
  </si>
  <si>
    <t>South Africa</t>
  </si>
  <si>
    <t>C152</t>
  </si>
  <si>
    <t>ZS-KNH</t>
  </si>
  <si>
    <t>Prec</t>
  </si>
  <si>
    <t>Brits</t>
  </si>
  <si>
    <t>E:\Flying\Rally\2011\111016</t>
  </si>
  <si>
    <t>WPFC\Training</t>
  </si>
  <si>
    <t>Route</t>
  </si>
  <si>
    <t>2\0.G00</t>
  </si>
  <si>
    <t>2\TrainingRoute2</t>
  </si>
  <si>
    <t>SS.CRS</t>
  </si>
  <si>
    <t>-25deg31.721</t>
  </si>
  <si>
    <t>Strt:</t>
  </si>
  <si>
    <t>-25deg30.173</t>
  </si>
  <si>
    <t>+027deg43.669</t>
  </si>
  <si>
    <t>-25deg30.553</t>
  </si>
  <si>
    <t>+027deg42.155</t>
  </si>
  <si>
    <t>-25deg31.792</t>
  </si>
  <si>
    <t>+027deg37.222</t>
  </si>
  <si>
    <t>-25deg27.293</t>
  </si>
  <si>
    <t>+027deg34.046</t>
  </si>
  <si>
    <t>-25deg26.417</t>
  </si>
  <si>
    <t>+027deg33.428</t>
  </si>
  <si>
    <t>-25deg26.228</t>
  </si>
  <si>
    <t>+027deg33.295</t>
  </si>
  <si>
    <t>-25deg24.809</t>
  </si>
  <si>
    <t>+027deg32.295</t>
  </si>
  <si>
    <t>SEC5:</t>
  </si>
  <si>
    <t>-25deg17.840</t>
  </si>
  <si>
    <t>+027deg26.889</t>
  </si>
  <si>
    <t>-25deg14.543</t>
  </si>
  <si>
    <t>+027deg24.337</t>
  </si>
  <si>
    <t>-25deg16.667</t>
  </si>
  <si>
    <t>+027deg23.217</t>
  </si>
  <si>
    <t>-25deg17.867</t>
  </si>
  <si>
    <t>+027deg22.583</t>
  </si>
  <si>
    <t>-25deg19.631</t>
  </si>
  <si>
    <t>+027deg21.652</t>
  </si>
  <si>
    <t>-25deg27.340</t>
  </si>
  <si>
    <t>+027deg17.576</t>
  </si>
  <si>
    <t>CP4:</t>
  </si>
  <si>
    <t>-25deg28.933</t>
  </si>
  <si>
    <t>+027deg16.733</t>
  </si>
  <si>
    <t>-25deg31.763</t>
  </si>
  <si>
    <t>+027deg18.503</t>
  </si>
  <si>
    <t>CP5:</t>
  </si>
  <si>
    <t>-25deg36.190</t>
  </si>
  <si>
    <t>+027deg21.279</t>
  </si>
  <si>
    <t>-25deg29.186</t>
  </si>
  <si>
    <t>+027deg23.387</t>
  </si>
  <si>
    <t>CP6:</t>
  </si>
  <si>
    <t>-25deg25.624</t>
  </si>
  <si>
    <t>+027deg24.463</t>
  </si>
  <si>
    <t>-25deg32.408</t>
  </si>
  <si>
    <t>+027deg28.047</t>
  </si>
  <si>
    <t>SEC13:</t>
  </si>
  <si>
    <t>-25deg34.216</t>
  </si>
  <si>
    <t>+027deg29.003</t>
  </si>
  <si>
    <t>CP7:</t>
  </si>
  <si>
    <t>-25deg36.580</t>
  </si>
  <si>
    <t>+027deg30.255</t>
  </si>
  <si>
    <t>-25deg35.100</t>
  </si>
  <si>
    <t>+027deg35.801</t>
  </si>
  <si>
    <t>-25deg33.554</t>
  </si>
  <si>
    <t>+027deg41.576</t>
  </si>
  <si>
    <t>Fin:</t>
  </si>
  <si>
    <t>-25deg33.465</t>
  </si>
  <si>
    <t>+027deg41.908</t>
  </si>
  <si>
    <t>WPFC 2011 Training Route 2</t>
  </si>
  <si>
    <t>C172</t>
  </si>
  <si>
    <t>ZS-MOC</t>
  </si>
  <si>
    <t>Cally Eckard</t>
  </si>
  <si>
    <t>Jonty Esser</t>
  </si>
  <si>
    <t>ZS-KLJ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</si>
</sst>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"/>
    <numFmt numFmtId="176" formatCode="[mm]:ss"/>
    <numFmt numFmtId="177" formatCode="ss"/>
    <numFmt numFmtId="178" formatCode="0.000"/>
    <numFmt numFmtId="179" formatCode="0.0000000"/>
    <numFmt numFmtId="180" formatCode="00000"/>
    <numFmt numFmtId="181" formatCode="h:mm:ss\.s"/>
    <numFmt numFmtId="182" formatCode="[$-1C09]d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49" fillId="0" borderId="10" xfId="0" applyFont="1" applyFill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21" fontId="3" fillId="33" borderId="10" xfId="0" applyNumberFormat="1" applyFont="1" applyFill="1" applyBorder="1" applyAlignment="1" applyProtection="1">
      <alignment horizontal="center"/>
      <protection/>
    </xf>
    <xf numFmtId="21" fontId="0" fillId="34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53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21" fontId="49" fillId="0" borderId="10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21" fontId="0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ont="1" applyAlignment="1">
      <alignment/>
    </xf>
    <xf numFmtId="178" fontId="0" fillId="0" borderId="12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ont="1" applyAlignment="1" quotePrefix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/>
      <protection/>
    </xf>
    <xf numFmtId="0" fontId="50" fillId="0" borderId="10" xfId="0" applyFont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/>
    </xf>
    <xf numFmtId="1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6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178" fontId="51" fillId="0" borderId="10" xfId="0" applyNumberFormat="1" applyFont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21" fontId="0" fillId="37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0" borderId="18" xfId="0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/>
    </xf>
    <xf numFmtId="0" fontId="0" fillId="37" borderId="17" xfId="0" applyFont="1" applyFill="1" applyBorder="1" applyAlignment="1" applyProtection="1">
      <alignment vertical="top" wrapText="1"/>
      <protection/>
    </xf>
    <xf numFmtId="0" fontId="0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6" fillId="0" borderId="10" xfId="0" applyFont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46" fontId="0" fillId="37" borderId="10" xfId="0" applyNumberFormat="1" applyFont="1" applyFill="1" applyBorder="1" applyAlignment="1">
      <alignment horizontal="center"/>
    </xf>
    <xf numFmtId="0" fontId="1" fillId="0" borderId="10" xfId="53" applyFont="1" applyBorder="1" applyAlignment="1">
      <alignment horizontal="center"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21" fontId="3" fillId="0" borderId="10" xfId="0" applyNumberFormat="1" applyFont="1" applyBorder="1" applyAlignment="1" applyProtection="1">
      <alignment horizontal="center"/>
      <protection/>
    </xf>
    <xf numFmtId="21" fontId="49" fillId="0" borderId="10" xfId="0" applyNumberFormat="1" applyFont="1" applyBorder="1" applyAlignment="1" applyProtection="1">
      <alignment horizontal="center"/>
      <protection/>
    </xf>
    <xf numFmtId="46" fontId="49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49" fillId="0" borderId="0" xfId="0" applyNumberFormat="1" applyFont="1" applyFill="1" applyBorder="1" applyAlignment="1" applyProtection="1">
      <alignment horizontal="center"/>
      <protection/>
    </xf>
    <xf numFmtId="0" fontId="0" fillId="38" borderId="0" xfId="0" applyFont="1" applyFill="1" applyAlignment="1">
      <alignment/>
    </xf>
    <xf numFmtId="0" fontId="0" fillId="38" borderId="10" xfId="0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3" fillId="33" borderId="13" xfId="0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178" fontId="51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wrapText="1"/>
      <protection/>
    </xf>
    <xf numFmtId="0" fontId="30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wrapText="1"/>
      <protection/>
    </xf>
    <xf numFmtId="0" fontId="0" fillId="30" borderId="10" xfId="0" applyFont="1" applyFill="1" applyBorder="1" applyAlignment="1" applyProtection="1">
      <alignment/>
      <protection/>
    </xf>
    <xf numFmtId="0" fontId="3" fillId="30" borderId="10" xfId="0" applyFont="1" applyFill="1" applyBorder="1" applyAlignment="1">
      <alignment/>
    </xf>
    <xf numFmtId="178" fontId="0" fillId="39" borderId="10" xfId="0" applyNumberFormat="1" applyFont="1" applyFill="1" applyBorder="1" applyAlignment="1" applyProtection="1">
      <alignment horizontal="center"/>
      <protection/>
    </xf>
    <xf numFmtId="0" fontId="0" fillId="39" borderId="18" xfId="0" applyFont="1" applyFill="1" applyBorder="1" applyAlignment="1" applyProtection="1">
      <alignment horizontal="center"/>
      <protection/>
    </xf>
    <xf numFmtId="178" fontId="0" fillId="39" borderId="18" xfId="0" applyNumberFormat="1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15" fontId="4" fillId="36" borderId="15" xfId="0" applyNumberFormat="1" applyFont="1" applyFill="1" applyBorder="1" applyAlignment="1">
      <alignment horizontal="center"/>
    </xf>
    <xf numFmtId="15" fontId="4" fillId="36" borderId="0" xfId="0" applyNumberFormat="1" applyFont="1" applyFill="1" applyBorder="1" applyAlignment="1">
      <alignment horizontal="center"/>
    </xf>
    <xf numFmtId="15" fontId="4" fillId="36" borderId="16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/>
      <protection/>
    </xf>
    <xf numFmtId="0" fontId="7" fillId="36" borderId="23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15" fontId="7" fillId="36" borderId="15" xfId="0" applyNumberFormat="1" applyFont="1" applyFill="1" applyBorder="1" applyAlignment="1">
      <alignment horizontal="center"/>
    </xf>
    <xf numFmtId="15" fontId="7" fillId="36" borderId="0" xfId="0" applyNumberFormat="1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771525" cy="628650"/>
    <xdr:sp macro="[0]!Macro1">
      <xdr:nvSpPr>
        <xdr:cNvPr id="1" name="TextBox 2"/>
        <xdr:cNvSpPr txBox="1">
          <a:spLocks noChangeArrowheads="1"/>
        </xdr:cNvSpPr>
      </xdr:nvSpPr>
      <xdr:spPr>
        <a:xfrm>
          <a:off x="7210425" y="9525"/>
          <a:ext cx="771525" cy="628650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Generate Competitor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Files</a:t>
          </a:r>
        </a:p>
      </xdr:txBody>
    </xdr:sp>
    <xdr:clientData/>
  </xdr:oneCellAnchor>
  <xdr:twoCellAnchor>
    <xdr:from>
      <xdr:col>8</xdr:col>
      <xdr:colOff>295275</xdr:colOff>
      <xdr:row>0</xdr:row>
      <xdr:rowOff>19050</xdr:rowOff>
    </xdr:from>
    <xdr:to>
      <xdr:col>9</xdr:col>
      <xdr:colOff>552450</xdr:colOff>
      <xdr:row>3</xdr:row>
      <xdr:rowOff>152400</xdr:rowOff>
    </xdr:to>
    <xdr:sp macro="[0]!Macro2">
      <xdr:nvSpPr>
        <xdr:cNvPr id="2" name="TextBox 3"/>
        <xdr:cNvSpPr txBox="1">
          <a:spLocks noChangeArrowheads="1"/>
        </xdr:cNvSpPr>
      </xdr:nvSpPr>
      <xdr:spPr>
        <a:xfrm>
          <a:off x="7991475" y="19050"/>
          <a:ext cx="762000" cy="61912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Competitor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Files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266700</xdr:colOff>
      <xdr:row>3</xdr:row>
      <xdr:rowOff>152400</xdr:rowOff>
    </xdr:to>
    <xdr:sp macro="[0]!Macro3">
      <xdr:nvSpPr>
        <xdr:cNvPr id="3" name="TextBox 4"/>
        <xdr:cNvSpPr txBox="1">
          <a:spLocks noChangeArrowheads="1"/>
        </xdr:cNvSpPr>
      </xdr:nvSpPr>
      <xdr:spPr>
        <a:xfrm>
          <a:off x="8772525" y="0"/>
          <a:ext cx="819150" cy="638175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FLIGHT PLAN - THEORY</a:t>
          </a:r>
        </a:p>
      </xdr:txBody>
    </xdr:sp>
    <xdr:clientData/>
  </xdr:twoCellAnchor>
  <xdr:twoCellAnchor>
    <xdr:from>
      <xdr:col>11</xdr:col>
      <xdr:colOff>276225</xdr:colOff>
      <xdr:row>0</xdr:row>
      <xdr:rowOff>0</xdr:rowOff>
    </xdr:from>
    <xdr:to>
      <xdr:col>12</xdr:col>
      <xdr:colOff>371475</xdr:colOff>
      <xdr:row>3</xdr:row>
      <xdr:rowOff>142875</xdr:rowOff>
    </xdr:to>
    <xdr:sp macro="[0]!Macro4">
      <xdr:nvSpPr>
        <xdr:cNvPr id="4" name="TextBox 7"/>
        <xdr:cNvSpPr txBox="1">
          <a:spLocks noChangeArrowheads="1"/>
        </xdr:cNvSpPr>
      </xdr:nvSpPr>
      <xdr:spPr>
        <a:xfrm>
          <a:off x="9601200" y="0"/>
          <a:ext cx="781050" cy="6286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FLIGHT PLAN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ANSWERS</a:t>
          </a:r>
        </a:p>
      </xdr:txBody>
    </xdr:sp>
    <xdr:clientData/>
  </xdr:twoCellAnchor>
  <xdr:twoCellAnchor>
    <xdr:from>
      <xdr:col>12</xdr:col>
      <xdr:colOff>381000</xdr:colOff>
      <xdr:row>0</xdr:row>
      <xdr:rowOff>9525</xdr:rowOff>
    </xdr:from>
    <xdr:to>
      <xdr:col>13</xdr:col>
      <xdr:colOff>666750</xdr:colOff>
      <xdr:row>3</xdr:row>
      <xdr:rowOff>133350</xdr:rowOff>
    </xdr:to>
    <xdr:sp macro="[0]!Macro5">
      <xdr:nvSpPr>
        <xdr:cNvPr id="5" name="TextBox 6"/>
        <xdr:cNvSpPr txBox="1">
          <a:spLocks noChangeArrowheads="1"/>
        </xdr:cNvSpPr>
      </xdr:nvSpPr>
      <xdr:spPr>
        <a:xfrm>
          <a:off x="10391775" y="9525"/>
          <a:ext cx="971550" cy="6096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Computersied Flight 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7109375" style="7" customWidth="1"/>
    <col min="2" max="2" width="11.421875" style="7" bestFit="1" customWidth="1"/>
    <col min="3" max="3" width="24.7109375" style="7" bestFit="1" customWidth="1"/>
    <col min="4" max="4" width="15.00390625" style="7" bestFit="1" customWidth="1"/>
    <col min="5" max="5" width="7.140625" style="7" customWidth="1"/>
    <col min="6" max="6" width="14.28125" style="7" bestFit="1" customWidth="1"/>
    <col min="7" max="7" width="8.57421875" style="7" bestFit="1" customWidth="1"/>
    <col min="8" max="8" width="11.28125" style="7" bestFit="1" customWidth="1"/>
    <col min="9" max="9" width="8.8515625" style="7" bestFit="1" customWidth="1"/>
    <col min="10" max="10" width="11.7109375" style="7" bestFit="1" customWidth="1"/>
    <col min="11" max="11" width="7.421875" style="7" bestFit="1" customWidth="1"/>
    <col min="12" max="12" width="7.57421875" style="7" bestFit="1" customWidth="1"/>
    <col min="13" max="13" width="10.00390625" style="7" bestFit="1" customWidth="1"/>
    <col min="14" max="14" width="8.140625" style="7" bestFit="1" customWidth="1"/>
    <col min="15" max="15" width="3.57421875" style="7" bestFit="1" customWidth="1"/>
    <col min="16" max="16" width="5.140625" style="7" bestFit="1" customWidth="1"/>
    <col min="17" max="16384" width="9.140625" style="7" customWidth="1"/>
  </cols>
  <sheetData>
    <row r="1" spans="1:17" ht="12.75">
      <c r="A1" s="50" t="s">
        <v>116</v>
      </c>
      <c r="B1" s="50" t="s">
        <v>117</v>
      </c>
      <c r="C1" s="50" t="s">
        <v>159</v>
      </c>
      <c r="D1" s="50" t="s">
        <v>160</v>
      </c>
      <c r="E1" s="50" t="s">
        <v>161</v>
      </c>
      <c r="F1" s="50" t="s">
        <v>162</v>
      </c>
      <c r="G1" s="50"/>
      <c r="H1" s="50"/>
      <c r="I1" s="50"/>
      <c r="J1" s="50"/>
      <c r="K1" s="50"/>
      <c r="L1" s="50"/>
      <c r="M1" s="50"/>
      <c r="N1" s="50"/>
      <c r="O1" s="50"/>
      <c r="P1"/>
      <c r="Q1" s="9"/>
    </row>
    <row r="2" spans="1:17" ht="12.75">
      <c r="A2" s="50" t="s">
        <v>118</v>
      </c>
      <c r="B2" s="50" t="s">
        <v>117</v>
      </c>
      <c r="C2" s="50" t="s">
        <v>159</v>
      </c>
      <c r="D2" s="50" t="s">
        <v>160</v>
      </c>
      <c r="E2" s="50" t="s">
        <v>161</v>
      </c>
      <c r="F2" s="50" t="s">
        <v>163</v>
      </c>
      <c r="G2" s="50" t="s">
        <v>164</v>
      </c>
      <c r="H2" s="50"/>
      <c r="I2" s="50"/>
      <c r="J2" s="50"/>
      <c r="K2" s="50"/>
      <c r="L2" s="50"/>
      <c r="M2" s="50"/>
      <c r="N2" s="50"/>
      <c r="O2" s="50"/>
      <c r="P2"/>
      <c r="Q2" s="9"/>
    </row>
    <row r="3" spans="1:17" ht="12.75">
      <c r="A3" s="50" t="s">
        <v>119</v>
      </c>
      <c r="B3" s="58">
        <v>40766</v>
      </c>
      <c r="C3" s="51">
        <v>0.5255324074074074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/>
      <c r="Q3" s="9"/>
    </row>
    <row r="4" spans="1:17" ht="12.75">
      <c r="A4" s="50"/>
      <c r="B4" s="50" t="s">
        <v>120</v>
      </c>
      <c r="C4" s="50" t="s">
        <v>121</v>
      </c>
      <c r="D4" s="50" t="s">
        <v>122</v>
      </c>
      <c r="E4" s="50" t="s">
        <v>118</v>
      </c>
      <c r="F4" s="50" t="s">
        <v>123</v>
      </c>
      <c r="G4" s="50" t="s">
        <v>7</v>
      </c>
      <c r="H4" s="50" t="s">
        <v>124</v>
      </c>
      <c r="I4" s="50" t="s">
        <v>125</v>
      </c>
      <c r="J4" s="50" t="s">
        <v>126</v>
      </c>
      <c r="K4" s="50" t="s">
        <v>127</v>
      </c>
      <c r="L4" s="50" t="s">
        <v>123</v>
      </c>
      <c r="M4" s="50" t="s">
        <v>128</v>
      </c>
      <c r="N4" s="50" t="s">
        <v>129</v>
      </c>
      <c r="O4" s="50" t="s">
        <v>130</v>
      </c>
      <c r="P4"/>
      <c r="Q4" s="9"/>
    </row>
    <row r="5" spans="1:17" ht="12.75">
      <c r="A5" s="50" t="s">
        <v>131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/>
      <c r="Q5" s="9"/>
    </row>
    <row r="6" spans="1:17" ht="12.75">
      <c r="A6" s="50"/>
      <c r="B6" s="50" t="s">
        <v>132</v>
      </c>
      <c r="C6" s="50" t="s">
        <v>133</v>
      </c>
      <c r="D6" s="50" t="s">
        <v>134</v>
      </c>
      <c r="E6" s="50">
        <v>180</v>
      </c>
      <c r="F6" s="50">
        <v>0</v>
      </c>
      <c r="G6" s="59">
        <v>0.6027314814814815</v>
      </c>
      <c r="H6" s="59">
        <v>0</v>
      </c>
      <c r="I6" s="50">
        <v>1</v>
      </c>
      <c r="J6" s="50">
        <v>0</v>
      </c>
      <c r="K6" s="50">
        <v>0</v>
      </c>
      <c r="L6" s="59"/>
      <c r="M6" s="59"/>
      <c r="N6" s="50"/>
      <c r="O6" s="50"/>
      <c r="P6"/>
      <c r="Q6" s="9"/>
    </row>
    <row r="7" spans="1:17" ht="12.75">
      <c r="A7" s="50"/>
      <c r="B7" s="50" t="s">
        <v>135</v>
      </c>
      <c r="C7" s="50" t="s">
        <v>165</v>
      </c>
      <c r="D7" s="50" t="s">
        <v>136</v>
      </c>
      <c r="E7" s="50">
        <v>180</v>
      </c>
      <c r="F7" s="50">
        <v>0</v>
      </c>
      <c r="G7" s="59">
        <v>0.6025231481481481</v>
      </c>
      <c r="H7" s="59">
        <v>0</v>
      </c>
      <c r="I7" s="50">
        <v>1</v>
      </c>
      <c r="J7" s="50">
        <v>0</v>
      </c>
      <c r="K7" s="50">
        <v>0</v>
      </c>
      <c r="L7" s="50"/>
      <c r="M7" s="50"/>
      <c r="N7" s="50"/>
      <c r="O7" s="50"/>
      <c r="P7"/>
      <c r="Q7" s="9"/>
    </row>
    <row r="8" spans="1:17" ht="12.75">
      <c r="A8" s="50"/>
      <c r="B8" s="50" t="s">
        <v>166</v>
      </c>
      <c r="C8" s="50" t="s">
        <v>167</v>
      </c>
      <c r="D8" s="50" t="s">
        <v>168</v>
      </c>
      <c r="E8" s="50">
        <v>0</v>
      </c>
      <c r="F8" s="50">
        <v>0</v>
      </c>
      <c r="G8" s="59">
        <v>0.5451646064814815</v>
      </c>
      <c r="H8" s="59">
        <v>0</v>
      </c>
      <c r="I8" s="50">
        <v>1</v>
      </c>
      <c r="J8" s="50">
        <v>0</v>
      </c>
      <c r="K8" s="50">
        <v>4532</v>
      </c>
      <c r="L8" s="50"/>
      <c r="M8" s="50"/>
      <c r="N8" s="50"/>
      <c r="O8" s="50"/>
      <c r="P8"/>
      <c r="Q8" s="9"/>
    </row>
    <row r="9" spans="1:17" ht="12.75">
      <c r="A9" s="50"/>
      <c r="B9" s="50" t="s">
        <v>137</v>
      </c>
      <c r="C9" s="50" t="s">
        <v>169</v>
      </c>
      <c r="D9" s="50" t="s">
        <v>170</v>
      </c>
      <c r="E9" s="50">
        <v>254</v>
      </c>
      <c r="F9" s="50">
        <v>2626</v>
      </c>
      <c r="G9" s="59">
        <v>0.546151875</v>
      </c>
      <c r="H9" s="59">
        <v>0.0009872685185185186</v>
      </c>
      <c r="I9" s="50">
        <v>1</v>
      </c>
      <c r="J9" s="50">
        <v>0</v>
      </c>
      <c r="K9" s="50">
        <v>4385</v>
      </c>
      <c r="L9" s="50">
        <v>3087</v>
      </c>
      <c r="M9" s="50">
        <v>69.78</v>
      </c>
      <c r="N9" s="50">
        <v>4516.5</v>
      </c>
      <c r="O9" s="50"/>
      <c r="P9"/>
      <c r="Q9" s="9"/>
    </row>
    <row r="10" spans="1:17" ht="12.75">
      <c r="A10" s="50"/>
      <c r="B10" s="50" t="s">
        <v>141</v>
      </c>
      <c r="C10" s="50" t="s">
        <v>171</v>
      </c>
      <c r="D10" s="50" t="s">
        <v>172</v>
      </c>
      <c r="E10" s="50">
        <v>254</v>
      </c>
      <c r="F10" s="50">
        <v>8557</v>
      </c>
      <c r="G10" s="59">
        <v>0.5504861111111111</v>
      </c>
      <c r="H10" s="59">
        <v>0.00532150462962963</v>
      </c>
      <c r="I10" s="50">
        <v>0</v>
      </c>
      <c r="J10" s="50">
        <v>3</v>
      </c>
      <c r="K10" s="50">
        <v>4683</v>
      </c>
      <c r="L10" s="50">
        <v>0</v>
      </c>
      <c r="M10" s="50">
        <v>0</v>
      </c>
      <c r="N10" s="50">
        <v>0</v>
      </c>
      <c r="O10" s="50"/>
      <c r="P10"/>
      <c r="Q10" s="9"/>
    </row>
    <row r="11" spans="1:17" ht="12.75">
      <c r="A11" s="50"/>
      <c r="B11" s="50" t="s">
        <v>138</v>
      </c>
      <c r="C11" s="50" t="s">
        <v>173</v>
      </c>
      <c r="D11" s="50" t="s">
        <v>174</v>
      </c>
      <c r="E11" s="50">
        <v>327</v>
      </c>
      <c r="F11" s="50">
        <v>9880</v>
      </c>
      <c r="G11" s="59">
        <v>0.5567350694444445</v>
      </c>
      <c r="H11" s="59">
        <v>0.011570462962962963</v>
      </c>
      <c r="I11" s="50">
        <v>1</v>
      </c>
      <c r="J11" s="50">
        <v>4</v>
      </c>
      <c r="K11" s="50">
        <v>4893</v>
      </c>
      <c r="L11" s="50">
        <v>0</v>
      </c>
      <c r="M11" s="50">
        <v>0</v>
      </c>
      <c r="N11" s="50">
        <v>0</v>
      </c>
      <c r="O11" s="50"/>
      <c r="P11"/>
      <c r="Q11" s="9"/>
    </row>
    <row r="12" spans="1:17" ht="12.75">
      <c r="A12" s="50"/>
      <c r="B12" s="50" t="s">
        <v>139</v>
      </c>
      <c r="C12" s="50" t="s">
        <v>175</v>
      </c>
      <c r="D12" s="50" t="s">
        <v>176</v>
      </c>
      <c r="E12" s="50">
        <v>327</v>
      </c>
      <c r="F12" s="50">
        <v>1923</v>
      </c>
      <c r="G12" s="59">
        <v>0.5571180555555556</v>
      </c>
      <c r="H12" s="59">
        <v>0.011953449074074073</v>
      </c>
      <c r="I12" s="50">
        <v>0</v>
      </c>
      <c r="J12" s="50">
        <v>0</v>
      </c>
      <c r="K12" s="50">
        <v>4854</v>
      </c>
      <c r="L12" s="50">
        <v>0</v>
      </c>
      <c r="M12" s="50">
        <v>0</v>
      </c>
      <c r="N12" s="50">
        <v>0</v>
      </c>
      <c r="O12" s="50"/>
      <c r="P12"/>
      <c r="Q12" s="9"/>
    </row>
    <row r="13" spans="1:17" ht="12.75">
      <c r="A13" s="50"/>
      <c r="B13" s="50" t="s">
        <v>140</v>
      </c>
      <c r="C13" s="50" t="s">
        <v>177</v>
      </c>
      <c r="D13" s="50" t="s">
        <v>178</v>
      </c>
      <c r="E13" s="50">
        <v>327</v>
      </c>
      <c r="F13" s="50">
        <v>414</v>
      </c>
      <c r="G13" s="59">
        <v>0.5572916666666666</v>
      </c>
      <c r="H13" s="59">
        <v>0.012127060185185183</v>
      </c>
      <c r="I13" s="50">
        <v>0</v>
      </c>
      <c r="J13" s="50">
        <v>0</v>
      </c>
      <c r="K13" s="50">
        <v>4923</v>
      </c>
      <c r="L13" s="50">
        <v>0</v>
      </c>
      <c r="M13" s="50">
        <v>0</v>
      </c>
      <c r="N13" s="50">
        <v>0</v>
      </c>
      <c r="O13" s="50"/>
      <c r="P13"/>
      <c r="Q13" s="9"/>
    </row>
    <row r="14" spans="1:17" ht="12.75">
      <c r="A14" s="50"/>
      <c r="B14" s="50" t="s">
        <v>146</v>
      </c>
      <c r="C14" s="50" t="s">
        <v>179</v>
      </c>
      <c r="D14" s="50" t="s">
        <v>180</v>
      </c>
      <c r="E14" s="50">
        <v>327</v>
      </c>
      <c r="F14" s="50">
        <v>3115</v>
      </c>
      <c r="G14" s="59">
        <v>0.5588836458333334</v>
      </c>
      <c r="H14" s="59">
        <v>0.013719050925925924</v>
      </c>
      <c r="I14" s="50">
        <v>1</v>
      </c>
      <c r="J14" s="50">
        <v>1</v>
      </c>
      <c r="K14" s="50">
        <v>4667</v>
      </c>
      <c r="L14" s="50">
        <v>0</v>
      </c>
      <c r="M14" s="50">
        <v>0</v>
      </c>
      <c r="N14" s="50">
        <v>0</v>
      </c>
      <c r="O14" s="50"/>
      <c r="P14"/>
      <c r="Q14" s="9"/>
    </row>
    <row r="15" spans="1:17" ht="12.75">
      <c r="A15" s="50"/>
      <c r="B15" s="50" t="s">
        <v>181</v>
      </c>
      <c r="C15" s="50" t="s">
        <v>182</v>
      </c>
      <c r="D15" s="50" t="s">
        <v>183</v>
      </c>
      <c r="E15" s="50">
        <v>324</v>
      </c>
      <c r="F15" s="50">
        <v>15761</v>
      </c>
      <c r="G15" s="59">
        <v>0.5665666203703704</v>
      </c>
      <c r="H15" s="59">
        <v>0.021402025462962965</v>
      </c>
      <c r="I15" s="50">
        <v>1</v>
      </c>
      <c r="J15" s="50">
        <v>3</v>
      </c>
      <c r="K15" s="50">
        <v>4231</v>
      </c>
      <c r="L15" s="50">
        <v>29669</v>
      </c>
      <c r="M15" s="50">
        <v>89.97</v>
      </c>
      <c r="N15" s="50">
        <v>4604</v>
      </c>
      <c r="O15" s="50"/>
      <c r="P15"/>
      <c r="Q15" s="9"/>
    </row>
    <row r="16" spans="1:17" ht="12.75">
      <c r="A16" s="50"/>
      <c r="B16" s="50" t="s">
        <v>150</v>
      </c>
      <c r="C16" s="50" t="s">
        <v>184</v>
      </c>
      <c r="D16" s="50" t="s">
        <v>185</v>
      </c>
      <c r="E16" s="50">
        <v>324</v>
      </c>
      <c r="F16" s="50">
        <v>7452</v>
      </c>
      <c r="G16" s="59">
        <v>0.5694404398148148</v>
      </c>
      <c r="H16" s="59">
        <v>0.024275833333333333</v>
      </c>
      <c r="I16" s="50">
        <v>1</v>
      </c>
      <c r="J16" s="50">
        <v>1</v>
      </c>
      <c r="K16" s="50">
        <v>4910</v>
      </c>
      <c r="L16" s="50">
        <v>10373</v>
      </c>
      <c r="M16" s="50">
        <v>110.18</v>
      </c>
      <c r="N16" s="50">
        <v>4461.9</v>
      </c>
      <c r="O16" s="50"/>
      <c r="P16"/>
      <c r="Q16" s="9"/>
    </row>
    <row r="17" spans="1:17" ht="12.75">
      <c r="A17" s="50"/>
      <c r="B17" s="50" t="s">
        <v>142</v>
      </c>
      <c r="C17" s="50" t="s">
        <v>186</v>
      </c>
      <c r="D17" s="50" t="s">
        <v>187</v>
      </c>
      <c r="E17" s="50">
        <v>205</v>
      </c>
      <c r="F17" s="50">
        <v>4356</v>
      </c>
      <c r="G17" s="59">
        <v>0.5710639583333333</v>
      </c>
      <c r="H17" s="59">
        <v>0.025899363425925925</v>
      </c>
      <c r="I17" s="50">
        <v>1</v>
      </c>
      <c r="J17" s="50">
        <v>0</v>
      </c>
      <c r="K17" s="50">
        <v>4555</v>
      </c>
      <c r="L17" s="50">
        <v>6087</v>
      </c>
      <c r="M17" s="50">
        <v>109.56</v>
      </c>
      <c r="N17" s="50">
        <v>4717.3</v>
      </c>
      <c r="O17" s="50"/>
      <c r="P17"/>
      <c r="Q17" s="9"/>
    </row>
    <row r="18" spans="1:16" ht="12.75">
      <c r="A18" s="50"/>
      <c r="B18" s="50" t="s">
        <v>143</v>
      </c>
      <c r="C18" s="50" t="s">
        <v>188</v>
      </c>
      <c r="D18" s="50" t="s">
        <v>189</v>
      </c>
      <c r="E18" s="50">
        <v>205</v>
      </c>
      <c r="F18" s="50">
        <v>2462</v>
      </c>
      <c r="G18" s="59">
        <v>0.5717150925925926</v>
      </c>
      <c r="H18" s="59">
        <v>0.02655049768518519</v>
      </c>
      <c r="I18" s="50">
        <v>1</v>
      </c>
      <c r="J18" s="50">
        <v>0</v>
      </c>
      <c r="K18" s="50">
        <v>4431</v>
      </c>
      <c r="L18" s="50">
        <v>2565</v>
      </c>
      <c r="M18" s="50">
        <v>85.96</v>
      </c>
      <c r="N18" s="50">
        <v>4475.6</v>
      </c>
      <c r="O18" s="50"/>
      <c r="P18"/>
    </row>
    <row r="19" spans="1:16" ht="12.75">
      <c r="A19" s="50"/>
      <c r="B19" s="50" t="s">
        <v>144</v>
      </c>
      <c r="C19" s="50" t="s">
        <v>190</v>
      </c>
      <c r="D19" s="50" t="s">
        <v>191</v>
      </c>
      <c r="E19" s="50">
        <v>205</v>
      </c>
      <c r="F19" s="50">
        <v>3619</v>
      </c>
      <c r="G19" s="59">
        <v>0.5727211226851852</v>
      </c>
      <c r="H19" s="59">
        <v>0.027556516203703706</v>
      </c>
      <c r="I19" s="50">
        <v>1</v>
      </c>
      <c r="J19" s="50">
        <v>0</v>
      </c>
      <c r="K19" s="50">
        <v>4178</v>
      </c>
      <c r="L19" s="50">
        <v>3814</v>
      </c>
      <c r="M19" s="50">
        <v>84.26</v>
      </c>
      <c r="N19" s="50">
        <v>4282.8</v>
      </c>
      <c r="O19" s="50"/>
      <c r="P19"/>
    </row>
    <row r="20" spans="1:16" ht="12.75">
      <c r="A20" s="50"/>
      <c r="B20" s="50" t="s">
        <v>145</v>
      </c>
      <c r="C20" s="50" t="s">
        <v>192</v>
      </c>
      <c r="D20" s="50" t="s">
        <v>193</v>
      </c>
      <c r="E20" s="50">
        <v>205</v>
      </c>
      <c r="F20" s="50">
        <v>15822</v>
      </c>
      <c r="G20" s="59">
        <v>0.577109988425926</v>
      </c>
      <c r="H20" s="59">
        <v>0.03194538194444445</v>
      </c>
      <c r="I20" s="50">
        <v>1</v>
      </c>
      <c r="J20" s="50">
        <v>0</v>
      </c>
      <c r="K20" s="50">
        <v>4906</v>
      </c>
      <c r="L20" s="50">
        <v>16182</v>
      </c>
      <c r="M20" s="50">
        <v>82.78</v>
      </c>
      <c r="N20" s="50">
        <v>4473</v>
      </c>
      <c r="O20" s="50"/>
      <c r="P20"/>
    </row>
    <row r="21" spans="1:16" ht="12.75">
      <c r="A21" s="50"/>
      <c r="B21" s="50" t="s">
        <v>194</v>
      </c>
      <c r="C21" s="50" t="s">
        <v>195</v>
      </c>
      <c r="D21" s="50" t="s">
        <v>196</v>
      </c>
      <c r="E21" s="50">
        <v>205</v>
      </c>
      <c r="F21" s="50">
        <v>3269</v>
      </c>
      <c r="G21" s="59">
        <v>0.5779304861111111</v>
      </c>
      <c r="H21" s="59">
        <v>0.03276587962962963</v>
      </c>
      <c r="I21" s="50">
        <v>1</v>
      </c>
      <c r="J21" s="50">
        <v>0</v>
      </c>
      <c r="K21" s="50">
        <v>5208</v>
      </c>
      <c r="L21" s="50">
        <v>3591</v>
      </c>
      <c r="M21" s="50">
        <v>96.94</v>
      </c>
      <c r="N21" s="50">
        <v>5040</v>
      </c>
      <c r="O21" s="50"/>
      <c r="P21"/>
    </row>
    <row r="22" spans="1:16" ht="12.75">
      <c r="A22" s="50"/>
      <c r="B22" s="50" t="s">
        <v>147</v>
      </c>
      <c r="C22" s="50" t="s">
        <v>197</v>
      </c>
      <c r="D22" s="50" t="s">
        <v>198</v>
      </c>
      <c r="E22" s="50">
        <v>150</v>
      </c>
      <c r="F22" s="50">
        <v>6019</v>
      </c>
      <c r="G22" s="59">
        <v>0.5793125925925926</v>
      </c>
      <c r="H22" s="59">
        <v>0.03414798611111111</v>
      </c>
      <c r="I22" s="50">
        <v>1</v>
      </c>
      <c r="J22" s="50">
        <v>0</v>
      </c>
      <c r="K22" s="50">
        <v>5320</v>
      </c>
      <c r="L22" s="50">
        <v>6520</v>
      </c>
      <c r="M22" s="50">
        <v>112.16</v>
      </c>
      <c r="N22" s="50">
        <v>5238.8</v>
      </c>
      <c r="O22" s="50"/>
      <c r="P22"/>
    </row>
    <row r="23" spans="1:16" ht="12.75">
      <c r="A23" s="50"/>
      <c r="B23" s="50" t="s">
        <v>199</v>
      </c>
      <c r="C23" s="50" t="s">
        <v>200</v>
      </c>
      <c r="D23" s="50" t="s">
        <v>201</v>
      </c>
      <c r="E23" s="50">
        <v>150</v>
      </c>
      <c r="F23" s="50">
        <v>9418</v>
      </c>
      <c r="G23" s="59">
        <v>0.581547488425926</v>
      </c>
      <c r="H23" s="59">
        <v>0.036382881944444445</v>
      </c>
      <c r="I23" s="50">
        <v>1</v>
      </c>
      <c r="J23" s="50">
        <v>0</v>
      </c>
      <c r="K23" s="50">
        <v>5175</v>
      </c>
      <c r="L23" s="50">
        <v>9530</v>
      </c>
      <c r="M23" s="50">
        <v>95.49</v>
      </c>
      <c r="N23" s="50">
        <v>5276.2</v>
      </c>
      <c r="O23" s="50"/>
      <c r="P23"/>
    </row>
    <row r="24" spans="1:16" ht="12.75">
      <c r="A24" s="50"/>
      <c r="B24" s="50" t="s">
        <v>148</v>
      </c>
      <c r="C24" s="50" t="s">
        <v>202</v>
      </c>
      <c r="D24" s="50" t="s">
        <v>203</v>
      </c>
      <c r="E24" s="50">
        <v>15</v>
      </c>
      <c r="F24" s="50">
        <v>13440</v>
      </c>
      <c r="G24" s="59">
        <v>0.5848506365740741</v>
      </c>
      <c r="H24" s="59">
        <v>0.039686041666666665</v>
      </c>
      <c r="I24" s="50">
        <v>1</v>
      </c>
      <c r="J24" s="50">
        <v>0</v>
      </c>
      <c r="K24" s="50">
        <v>4493</v>
      </c>
      <c r="L24" s="50">
        <v>14993</v>
      </c>
      <c r="M24" s="50">
        <v>110.39</v>
      </c>
      <c r="N24" s="50">
        <v>4853.5</v>
      </c>
      <c r="O24" s="50"/>
      <c r="P24"/>
    </row>
    <row r="25" spans="1:16" ht="12.75">
      <c r="A25" s="50"/>
      <c r="B25" s="50" t="s">
        <v>204</v>
      </c>
      <c r="C25" s="50" t="s">
        <v>205</v>
      </c>
      <c r="D25" s="50" t="s">
        <v>206</v>
      </c>
      <c r="E25" s="50">
        <v>15</v>
      </c>
      <c r="F25" s="50">
        <v>6839</v>
      </c>
      <c r="G25" s="59">
        <v>0.586417974537037</v>
      </c>
      <c r="H25" s="59">
        <v>0.041253379629629626</v>
      </c>
      <c r="I25" s="50">
        <v>1</v>
      </c>
      <c r="J25" s="50">
        <v>0</v>
      </c>
      <c r="K25" s="50">
        <v>4749</v>
      </c>
      <c r="L25" s="50">
        <v>6959</v>
      </c>
      <c r="M25" s="50">
        <v>99.46</v>
      </c>
      <c r="N25" s="50">
        <v>4665.2</v>
      </c>
      <c r="O25" s="50"/>
      <c r="P25"/>
    </row>
    <row r="26" spans="1:16" ht="12.75">
      <c r="A26" s="50"/>
      <c r="B26" s="50" t="s">
        <v>149</v>
      </c>
      <c r="C26" s="50" t="s">
        <v>207</v>
      </c>
      <c r="D26" s="50" t="s">
        <v>208</v>
      </c>
      <c r="E26" s="50">
        <v>154</v>
      </c>
      <c r="F26" s="50">
        <v>13920</v>
      </c>
      <c r="G26" s="59">
        <v>0.5903452314814815</v>
      </c>
      <c r="H26" s="59">
        <v>0.045180625</v>
      </c>
      <c r="I26" s="50">
        <v>1</v>
      </c>
      <c r="J26" s="50">
        <v>0</v>
      </c>
      <c r="K26" s="50">
        <v>4555</v>
      </c>
      <c r="L26" s="50">
        <v>16534</v>
      </c>
      <c r="M26" s="50">
        <v>105.37</v>
      </c>
      <c r="N26" s="50">
        <v>4557.6</v>
      </c>
      <c r="O26" s="50"/>
      <c r="P26"/>
    </row>
    <row r="27" spans="1:16" ht="12.75">
      <c r="A27" s="50"/>
      <c r="B27" s="50" t="s">
        <v>209</v>
      </c>
      <c r="C27" s="50" t="s">
        <v>210</v>
      </c>
      <c r="D27" s="50" t="s">
        <v>211</v>
      </c>
      <c r="E27" s="50">
        <v>154</v>
      </c>
      <c r="F27" s="50">
        <v>3709</v>
      </c>
      <c r="G27" s="59">
        <v>0.5913800810185185</v>
      </c>
      <c r="H27" s="59">
        <v>0.04621548611111111</v>
      </c>
      <c r="I27" s="50">
        <v>1</v>
      </c>
      <c r="J27" s="50">
        <v>0</v>
      </c>
      <c r="K27" s="50">
        <v>4588</v>
      </c>
      <c r="L27" s="50">
        <v>4301</v>
      </c>
      <c r="M27" s="50">
        <v>91.86</v>
      </c>
      <c r="N27" s="50">
        <v>4534.9</v>
      </c>
      <c r="O27" s="50"/>
      <c r="P27"/>
    </row>
    <row r="28" spans="1:16" ht="12.75">
      <c r="A28" s="50"/>
      <c r="B28" s="50" t="s">
        <v>212</v>
      </c>
      <c r="C28" s="50" t="s">
        <v>213</v>
      </c>
      <c r="D28" s="50" t="s">
        <v>214</v>
      </c>
      <c r="E28" s="50">
        <v>154</v>
      </c>
      <c r="F28" s="50">
        <v>4851</v>
      </c>
      <c r="G28" s="59">
        <v>0.5939684490740741</v>
      </c>
      <c r="H28" s="59">
        <v>0.04880384259259259</v>
      </c>
      <c r="I28" s="50">
        <v>1</v>
      </c>
      <c r="J28" s="50">
        <v>1</v>
      </c>
      <c r="K28" s="50">
        <v>4578</v>
      </c>
      <c r="L28" s="50">
        <v>10859</v>
      </c>
      <c r="M28" s="50">
        <v>94.23</v>
      </c>
      <c r="N28" s="50">
        <v>4563.3</v>
      </c>
      <c r="O28" s="50"/>
      <c r="P28"/>
    </row>
    <row r="29" spans="1:16" ht="12.75">
      <c r="A29" s="50"/>
      <c r="B29" s="50" t="s">
        <v>151</v>
      </c>
      <c r="C29" s="50" t="s">
        <v>215</v>
      </c>
      <c r="D29" s="50" t="s">
        <v>216</v>
      </c>
      <c r="E29" s="50">
        <v>73</v>
      </c>
      <c r="F29" s="50">
        <v>9660</v>
      </c>
      <c r="G29" s="59">
        <v>0.5961978703703704</v>
      </c>
      <c r="H29" s="59">
        <v>0.05103326388888888</v>
      </c>
      <c r="I29" s="50">
        <v>1</v>
      </c>
      <c r="J29" s="50">
        <v>0</v>
      </c>
      <c r="K29" s="50">
        <v>4572</v>
      </c>
      <c r="L29" s="50">
        <v>10473</v>
      </c>
      <c r="M29" s="50">
        <v>111.86</v>
      </c>
      <c r="N29" s="50">
        <v>4752.4</v>
      </c>
      <c r="O29" s="50"/>
      <c r="P29"/>
    </row>
    <row r="30" spans="1:16" ht="12.75">
      <c r="A30" s="50"/>
      <c r="B30" s="50" t="s">
        <v>152</v>
      </c>
      <c r="C30" s="50" t="s">
        <v>217</v>
      </c>
      <c r="D30" s="50" t="s">
        <v>218</v>
      </c>
      <c r="E30" s="50">
        <v>73</v>
      </c>
      <c r="F30" s="50">
        <v>10062</v>
      </c>
      <c r="G30" s="59">
        <v>0.598448275462963</v>
      </c>
      <c r="H30" s="59">
        <v>0.05328366898148148</v>
      </c>
      <c r="I30" s="50">
        <v>1</v>
      </c>
      <c r="J30" s="50">
        <v>0</v>
      </c>
      <c r="K30" s="50">
        <v>4680</v>
      </c>
      <c r="L30" s="50">
        <v>10312</v>
      </c>
      <c r="M30" s="50">
        <v>102.8</v>
      </c>
      <c r="N30" s="50">
        <v>4667.4</v>
      </c>
      <c r="O30" s="50"/>
      <c r="P30"/>
    </row>
    <row r="31" spans="1:16" ht="12.75">
      <c r="A31" s="50"/>
      <c r="B31" s="50" t="s">
        <v>219</v>
      </c>
      <c r="C31" s="50" t="s">
        <v>220</v>
      </c>
      <c r="D31" s="50" t="s">
        <v>221</v>
      </c>
      <c r="E31" s="50">
        <v>73</v>
      </c>
      <c r="F31" s="50">
        <v>579</v>
      </c>
      <c r="G31" s="59">
        <v>0.5985718981481482</v>
      </c>
      <c r="H31" s="59">
        <v>0.05340730324074074</v>
      </c>
      <c r="I31" s="50">
        <v>1</v>
      </c>
      <c r="J31" s="50">
        <v>0</v>
      </c>
      <c r="K31" s="50">
        <v>4713</v>
      </c>
      <c r="L31" s="50">
        <v>657</v>
      </c>
      <c r="M31" s="50">
        <v>106.35</v>
      </c>
      <c r="N31" s="50">
        <v>4691.8</v>
      </c>
      <c r="O31" s="50"/>
      <c r="P31"/>
    </row>
    <row r="32" ht="12.75">
      <c r="P32"/>
    </row>
    <row r="33" ht="12.75">
      <c r="P33"/>
    </row>
    <row r="34" ht="12.75">
      <c r="P3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50"/>
  <sheetViews>
    <sheetView zoomScale="97" zoomScaleNormal="97" zoomScalePageLayoutView="0" workbookViewId="0" topLeftCell="A1">
      <selection activeCell="F14" sqref="F14"/>
    </sheetView>
  </sheetViews>
  <sheetFormatPr defaultColWidth="9.140625" defaultRowHeight="12.75"/>
  <cols>
    <col min="1" max="5" width="8.7109375" style="7" customWidth="1"/>
    <col min="6" max="9" width="8.57421875" style="10" customWidth="1"/>
    <col min="10" max="10" width="8.7109375" style="7" customWidth="1"/>
    <col min="11" max="16384" width="9.140625" style="7" customWidth="1"/>
  </cols>
  <sheetData>
    <row r="1" spans="1:22" ht="18">
      <c r="A1" s="136" t="str">
        <f>+MASTER!B1</f>
        <v>WPFC 2011 Training Route 2</v>
      </c>
      <c r="B1" s="137"/>
      <c r="C1" s="137"/>
      <c r="D1" s="137"/>
      <c r="E1" s="137"/>
      <c r="F1" s="137"/>
      <c r="G1" s="137"/>
      <c r="H1" s="137"/>
      <c r="I1" s="137"/>
      <c r="J1" s="138"/>
      <c r="L1"/>
      <c r="M1"/>
      <c r="N1"/>
      <c r="O1"/>
      <c r="P1"/>
      <c r="Q1"/>
      <c r="R1"/>
      <c r="S1"/>
      <c r="T1"/>
      <c r="U1"/>
      <c r="V1"/>
    </row>
    <row r="2" spans="1:22" ht="15.75">
      <c r="A2" s="139">
        <f>+MASTER!B2</f>
        <v>40783</v>
      </c>
      <c r="B2" s="140"/>
      <c r="C2" s="140"/>
      <c r="D2" s="140"/>
      <c r="E2" s="140"/>
      <c r="F2" s="140"/>
      <c r="G2" s="140"/>
      <c r="H2" s="140"/>
      <c r="I2" s="140"/>
      <c r="J2" s="141"/>
      <c r="K2"/>
      <c r="L2"/>
      <c r="M2"/>
      <c r="N2"/>
      <c r="O2"/>
      <c r="P2"/>
      <c r="Q2"/>
      <c r="R2"/>
      <c r="S2"/>
      <c r="T2"/>
      <c r="U2"/>
      <c r="V2"/>
    </row>
    <row r="3" spans="1:22" ht="15.75">
      <c r="A3" s="142" t="str">
        <f>+MASTER!B3</f>
        <v>Brits</v>
      </c>
      <c r="B3" s="143"/>
      <c r="C3" s="143"/>
      <c r="D3" s="143"/>
      <c r="E3" s="143"/>
      <c r="F3" s="143"/>
      <c r="G3" s="143"/>
      <c r="H3" s="143"/>
      <c r="I3" s="143"/>
      <c r="J3" s="144"/>
      <c r="L3"/>
      <c r="M3"/>
      <c r="N3"/>
      <c r="O3"/>
      <c r="P3"/>
      <c r="Q3"/>
      <c r="R3"/>
      <c r="S3"/>
      <c r="T3"/>
      <c r="U3"/>
      <c r="V3"/>
    </row>
    <row r="4" spans="1:22" ht="15.75">
      <c r="A4" s="142" t="str">
        <f>+MASTER!B4</f>
        <v>Blue</v>
      </c>
      <c r="B4" s="143"/>
      <c r="C4" s="143"/>
      <c r="D4" s="143"/>
      <c r="E4" s="143"/>
      <c r="F4" s="143"/>
      <c r="G4" s="143"/>
      <c r="H4" s="143"/>
      <c r="I4" s="143"/>
      <c r="J4" s="144"/>
      <c r="L4"/>
      <c r="M4"/>
      <c r="N4"/>
      <c r="O4"/>
      <c r="P4"/>
      <c r="Q4"/>
      <c r="R4"/>
      <c r="S4"/>
      <c r="T4"/>
      <c r="U4"/>
      <c r="V4"/>
    </row>
    <row r="5" spans="1:22" ht="15.75">
      <c r="A5" s="142" t="s">
        <v>110</v>
      </c>
      <c r="B5" s="143"/>
      <c r="C5" s="143"/>
      <c r="D5" s="143"/>
      <c r="E5" s="143"/>
      <c r="F5" s="143"/>
      <c r="G5" s="143"/>
      <c r="H5" s="143"/>
      <c r="I5" s="143"/>
      <c r="J5" s="144"/>
      <c r="L5"/>
      <c r="M5"/>
      <c r="N5"/>
      <c r="O5"/>
      <c r="P5"/>
      <c r="Q5"/>
      <c r="R5"/>
      <c r="S5"/>
      <c r="T5"/>
      <c r="U5"/>
      <c r="V5"/>
    </row>
    <row r="6" spans="1:22" ht="12.75">
      <c r="A6" s="145" t="s">
        <v>112</v>
      </c>
      <c r="B6" s="146"/>
      <c r="C6" s="146"/>
      <c r="D6" s="146"/>
      <c r="E6" s="146"/>
      <c r="F6" s="146"/>
      <c r="G6" s="146"/>
      <c r="H6" s="146"/>
      <c r="I6" s="146"/>
      <c r="J6" s="147"/>
      <c r="L6"/>
      <c r="M6"/>
      <c r="N6"/>
      <c r="O6"/>
      <c r="P6"/>
      <c r="Q6"/>
      <c r="R6"/>
      <c r="S6"/>
      <c r="T6"/>
      <c r="U6"/>
      <c r="V6"/>
    </row>
    <row r="7" spans="1:22" ht="12.75">
      <c r="A7" s="72"/>
      <c r="B7" s="69"/>
      <c r="C7" s="69"/>
      <c r="D7" s="69"/>
      <c r="E7" s="69"/>
      <c r="F7" s="69"/>
      <c r="G7" s="76"/>
      <c r="H7" s="76"/>
      <c r="I7" s="69"/>
      <c r="J7" s="71"/>
      <c r="L7"/>
      <c r="M7"/>
      <c r="N7"/>
      <c r="O7"/>
      <c r="P7"/>
      <c r="Q7"/>
      <c r="R7"/>
      <c r="S7"/>
      <c r="T7"/>
      <c r="U7"/>
      <c r="V7"/>
    </row>
    <row r="8" spans="1:22" ht="12.75">
      <c r="A8" s="72"/>
      <c r="B8" s="69"/>
      <c r="C8" s="69"/>
      <c r="D8" s="69"/>
      <c r="E8" s="69"/>
      <c r="F8" s="69"/>
      <c r="G8" s="76"/>
      <c r="H8" s="76"/>
      <c r="I8" s="69"/>
      <c r="J8" s="71"/>
      <c r="L8"/>
      <c r="M8"/>
      <c r="N8"/>
      <c r="O8"/>
      <c r="P8"/>
      <c r="Q8"/>
      <c r="R8"/>
      <c r="S8"/>
      <c r="T8"/>
      <c r="U8"/>
      <c r="V8"/>
    </row>
    <row r="9" spans="1:22" ht="12.75">
      <c r="A9" s="72"/>
      <c r="B9" s="69"/>
      <c r="C9" s="69"/>
      <c r="D9" s="69"/>
      <c r="E9" s="69"/>
      <c r="F9" s="69"/>
      <c r="G9" s="76"/>
      <c r="H9" s="76"/>
      <c r="I9" s="69"/>
      <c r="J9" s="71"/>
      <c r="L9"/>
      <c r="M9"/>
      <c r="N9"/>
      <c r="O9"/>
      <c r="P9"/>
      <c r="Q9"/>
      <c r="R9"/>
      <c r="S9"/>
      <c r="T9"/>
      <c r="U9"/>
      <c r="V9"/>
    </row>
    <row r="10" spans="1:22" ht="12.75">
      <c r="A10" s="70"/>
      <c r="B10" s="76"/>
      <c r="C10" s="76"/>
      <c r="D10" s="76"/>
      <c r="E10" s="69"/>
      <c r="F10" s="69"/>
      <c r="G10" s="69"/>
      <c r="H10" s="69" t="s">
        <v>48</v>
      </c>
      <c r="I10" s="69" t="s">
        <v>49</v>
      </c>
      <c r="J10" s="88"/>
      <c r="L10"/>
      <c r="M10"/>
      <c r="N10"/>
      <c r="O10"/>
      <c r="P10"/>
      <c r="Q10"/>
      <c r="R10"/>
      <c r="S10"/>
      <c r="T10"/>
      <c r="U10"/>
      <c r="V10"/>
    </row>
    <row r="11" spans="1:22" ht="13.5" thickBot="1">
      <c r="A11" s="93" t="s">
        <v>108</v>
      </c>
      <c r="B11" s="80" t="s">
        <v>1</v>
      </c>
      <c r="C11" s="80" t="s">
        <v>29</v>
      </c>
      <c r="D11" s="80" t="s">
        <v>30</v>
      </c>
      <c r="E11" s="94" t="s">
        <v>111</v>
      </c>
      <c r="F11" s="80" t="s">
        <v>47</v>
      </c>
      <c r="G11" s="80" t="s">
        <v>7</v>
      </c>
      <c r="H11" s="80" t="s">
        <v>7</v>
      </c>
      <c r="I11" s="80" t="s">
        <v>7</v>
      </c>
      <c r="J11" s="95"/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89"/>
      <c r="B12" s="131" t="str">
        <f>+'Flight Log + Sec'!B6</f>
        <v>TOP:</v>
      </c>
      <c r="C12" s="132">
        <f>+'Flight Log + Sec'!F6/1852</f>
        <v>0</v>
      </c>
      <c r="D12" s="131">
        <f>+'Flight Log + Sec'!E6</f>
        <v>180</v>
      </c>
      <c r="E12" s="84"/>
      <c r="F12" s="84"/>
      <c r="G12" s="85"/>
      <c r="H12" s="84"/>
      <c r="I12" s="85"/>
      <c r="J12" s="90"/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60"/>
      <c r="B13" s="133" t="str">
        <f>+'Flight Log + Sec'!B7</f>
        <v>LDP:</v>
      </c>
      <c r="C13" s="130">
        <f>+'Flight Log + Sec'!F7/1852</f>
        <v>0</v>
      </c>
      <c r="D13" s="133">
        <f>+'Flight Log + Sec'!E7</f>
        <v>180</v>
      </c>
      <c r="E13" s="27"/>
      <c r="F13" s="27"/>
      <c r="G13" s="73"/>
      <c r="H13" s="27"/>
      <c r="I13" s="73"/>
      <c r="J13" s="21"/>
      <c r="K13"/>
      <c r="L13"/>
      <c r="M13"/>
      <c r="N13"/>
      <c r="O13"/>
      <c r="P13"/>
      <c r="Q13"/>
      <c r="R13"/>
      <c r="S13"/>
      <c r="T13"/>
      <c r="U13"/>
      <c r="V13"/>
    </row>
    <row r="14" spans="1:22" ht="12.75">
      <c r="A14" s="60">
        <v>0</v>
      </c>
      <c r="B14" s="133" t="str">
        <f>+'Flight Log + Sec'!B8</f>
        <v>Strt:</v>
      </c>
      <c r="C14" s="130">
        <f>+'Flight Log + Sec'!F8/1852</f>
        <v>0</v>
      </c>
      <c r="D14" s="133">
        <f>+'Flight Log + Sec'!E8</f>
        <v>0</v>
      </c>
      <c r="E14" s="62">
        <f>1060/0.3048</f>
        <v>3477.6902887139104</v>
      </c>
      <c r="F14" s="121">
        <v>3.132</v>
      </c>
      <c r="G14" s="74">
        <f>+F14/70/24</f>
        <v>0.0018642857142857144</v>
      </c>
      <c r="H14" s="67">
        <f>3/60/24+19/60/60/24</f>
        <v>0.0023032407407407407</v>
      </c>
      <c r="I14" s="74">
        <f>+G14+H14</f>
        <v>0.004167526455026455</v>
      </c>
      <c r="J14" s="97" t="s">
        <v>37</v>
      </c>
      <c r="K14"/>
      <c r="L14"/>
      <c r="M14"/>
      <c r="N14"/>
      <c r="O14"/>
      <c r="P14"/>
      <c r="Q14"/>
      <c r="R14"/>
      <c r="S14"/>
      <c r="T14"/>
      <c r="U14"/>
      <c r="V14"/>
    </row>
    <row r="15" spans="1:22" ht="12.75">
      <c r="A15" s="60"/>
      <c r="B15" s="133" t="str">
        <f>+'Flight Log + Sec'!B9</f>
        <v>Sec1:</v>
      </c>
      <c r="C15" s="130">
        <f>+'Flight Log + Sec'!F9/1852</f>
        <v>1.41792656587473</v>
      </c>
      <c r="D15" s="133">
        <f>+'Flight Log + Sec'!E9</f>
        <v>254</v>
      </c>
      <c r="E15" s="27"/>
      <c r="F15" s="27"/>
      <c r="G15" s="73"/>
      <c r="H15" s="27"/>
      <c r="I15" s="73"/>
      <c r="J15" s="21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60">
        <v>1</v>
      </c>
      <c r="B16" s="133" t="str">
        <f>+'Flight Log + Sec'!B10</f>
        <v>CP1:</v>
      </c>
      <c r="C16" s="130">
        <f>+'Flight Log + Sec'!F10/1852</f>
        <v>4.620410367170626</v>
      </c>
      <c r="D16" s="133">
        <f>+'Flight Log + Sec'!E10</f>
        <v>254</v>
      </c>
      <c r="E16" s="62">
        <f>1211.5/0.3048</f>
        <v>3974.7375328083986</v>
      </c>
      <c r="F16" s="27"/>
      <c r="G16" s="73"/>
      <c r="H16" s="27"/>
      <c r="I16" s="73"/>
      <c r="J16" s="21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60"/>
      <c r="B17" s="133" t="str">
        <f>+'Flight Log + Sec'!B11</f>
        <v>Sec2:</v>
      </c>
      <c r="C17" s="130">
        <f>+'Flight Log + Sec'!F11/1852</f>
        <v>5.334773218142549</v>
      </c>
      <c r="D17" s="133">
        <f>+'Flight Log + Sec'!E11</f>
        <v>327</v>
      </c>
      <c r="E17" s="27"/>
      <c r="F17" s="27"/>
      <c r="G17" s="74"/>
      <c r="H17" s="27"/>
      <c r="I17" s="73"/>
      <c r="J17" s="21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60"/>
      <c r="B18" s="133" t="str">
        <f>+'Flight Log + Sec'!B12</f>
        <v>Sec3:</v>
      </c>
      <c r="C18" s="130">
        <f>+'Flight Log + Sec'!F12/1852</f>
        <v>1.0383369330453565</v>
      </c>
      <c r="D18" s="133">
        <f>+'Flight Log + Sec'!E12</f>
        <v>327</v>
      </c>
      <c r="E18" s="27"/>
      <c r="F18" s="68"/>
      <c r="G18" s="74"/>
      <c r="H18" s="67"/>
      <c r="I18" s="74"/>
      <c r="J18" s="21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60"/>
      <c r="B19" s="133" t="str">
        <f>+'Flight Log + Sec'!B13</f>
        <v>Sec4:</v>
      </c>
      <c r="C19" s="130">
        <f>+'Flight Log + Sec'!F13/1852</f>
        <v>0.22354211663066956</v>
      </c>
      <c r="D19" s="133">
        <f>+'Flight Log + Sec'!E13</f>
        <v>327</v>
      </c>
      <c r="E19" s="62"/>
      <c r="F19" s="27"/>
      <c r="G19" s="74"/>
      <c r="H19" s="67"/>
      <c r="I19" s="74"/>
      <c r="J19" s="21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>
      <c r="A20" s="60">
        <v>2</v>
      </c>
      <c r="B20" s="133" t="str">
        <f>+'Flight Log + Sec'!B14</f>
        <v>CP2:</v>
      </c>
      <c r="C20" s="130">
        <f>+'Flight Log + Sec'!F14/1852</f>
        <v>1.681965442764579</v>
      </c>
      <c r="D20" s="133">
        <f>+'Flight Log + Sec'!E14</f>
        <v>327</v>
      </c>
      <c r="E20" s="62">
        <f>1182.4/0.3048</f>
        <v>3879.2650918635172</v>
      </c>
      <c r="F20" s="27"/>
      <c r="G20" s="74"/>
      <c r="H20" s="27"/>
      <c r="I20" s="73"/>
      <c r="J20" s="21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>
      <c r="A21" s="60"/>
      <c r="B21" s="133" t="str">
        <f>+'Flight Log + Sec'!B15</f>
        <v>SEC5:</v>
      </c>
      <c r="C21" s="130">
        <f>+'Flight Log + Sec'!F15/1852</f>
        <v>8.510259179265658</v>
      </c>
      <c r="D21" s="133">
        <f>+'Flight Log + Sec'!E15</f>
        <v>324</v>
      </c>
      <c r="E21" s="27"/>
      <c r="F21" s="27"/>
      <c r="G21" s="73"/>
      <c r="H21" s="27"/>
      <c r="I21" s="73"/>
      <c r="J21" s="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60">
        <v>3</v>
      </c>
      <c r="B22" s="133" t="str">
        <f>+'Flight Log + Sec'!B16</f>
        <v>CP3:</v>
      </c>
      <c r="C22" s="130">
        <f>+'Flight Log + Sec'!F16/1852</f>
        <v>4.023758099352052</v>
      </c>
      <c r="D22" s="133">
        <f>+'Flight Log + Sec'!E16</f>
        <v>324</v>
      </c>
      <c r="E22" s="62">
        <f>1170/0.3048</f>
        <v>3838.582677165354</v>
      </c>
      <c r="F22" s="27"/>
      <c r="G22" s="74">
        <v>0.0006944444444444445</v>
      </c>
      <c r="H22" s="27"/>
      <c r="I22" s="73"/>
      <c r="J22" s="21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>
      <c r="A23" s="60"/>
      <c r="B23" s="133" t="str">
        <f>+'Flight Log + Sec'!B17</f>
        <v>Sec6:</v>
      </c>
      <c r="C23" s="130">
        <f>+'Flight Log + Sec'!F17/1852</f>
        <v>2.352051835853132</v>
      </c>
      <c r="D23" s="133">
        <f>+'Flight Log + Sec'!E17</f>
        <v>205</v>
      </c>
      <c r="E23" s="27"/>
      <c r="F23" s="27"/>
      <c r="G23" s="73"/>
      <c r="H23" s="27"/>
      <c r="I23" s="73"/>
      <c r="J23" s="21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>
      <c r="A24" s="60"/>
      <c r="B24" s="133" t="str">
        <f>+'Flight Log + Sec'!B18</f>
        <v>Sec7:</v>
      </c>
      <c r="C24" s="130">
        <f>+'Flight Log + Sec'!F18/1852</f>
        <v>1.3293736501079914</v>
      </c>
      <c r="D24" s="133">
        <f>+'Flight Log + Sec'!E18</f>
        <v>205</v>
      </c>
      <c r="E24" s="27"/>
      <c r="F24" s="27"/>
      <c r="G24" s="74"/>
      <c r="H24" s="27"/>
      <c r="I24" s="73"/>
      <c r="J24" s="21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>
      <c r="A25" s="60"/>
      <c r="B25" s="133" t="str">
        <f>+'Flight Log + Sec'!B19</f>
        <v>Sec8:</v>
      </c>
      <c r="C25" s="130">
        <f>+'Flight Log + Sec'!F19/1852</f>
        <v>1.9541036717062634</v>
      </c>
      <c r="D25" s="133">
        <f>+'Flight Log + Sec'!E19</f>
        <v>205</v>
      </c>
      <c r="E25" s="27"/>
      <c r="F25" s="27"/>
      <c r="G25" s="73"/>
      <c r="H25" s="27"/>
      <c r="I25" s="73"/>
      <c r="J25" s="21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>
      <c r="A26" s="60"/>
      <c r="B26" s="133" t="str">
        <f>+'Flight Log + Sec'!B20</f>
        <v>Sec9:</v>
      </c>
      <c r="C26" s="130">
        <f>+'Flight Log + Sec'!F20/1852</f>
        <v>8.543196544276459</v>
      </c>
      <c r="D26" s="133">
        <f>+'Flight Log + Sec'!E20</f>
        <v>205</v>
      </c>
      <c r="E26" s="27"/>
      <c r="F26" s="27"/>
      <c r="G26" s="73"/>
      <c r="H26" s="27"/>
      <c r="I26" s="73"/>
      <c r="J26" s="21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>
      <c r="A27" s="60">
        <v>4</v>
      </c>
      <c r="B27" s="133" t="str">
        <f>+'Flight Log + Sec'!B21</f>
        <v>CP4:</v>
      </c>
      <c r="C27" s="130">
        <f>+'Flight Log + Sec'!F21/1852</f>
        <v>1.7651187904967602</v>
      </c>
      <c r="D27" s="133">
        <f>+'Flight Log + Sec'!E21</f>
        <v>205</v>
      </c>
      <c r="E27" s="62">
        <v>1256.8</v>
      </c>
      <c r="F27" s="27"/>
      <c r="G27" s="74"/>
      <c r="H27" s="27"/>
      <c r="I27" s="73"/>
      <c r="J27" s="21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>
      <c r="A28" s="60"/>
      <c r="B28" s="133" t="str">
        <f>+'Flight Log + Sec'!B22</f>
        <v>Sec10:</v>
      </c>
      <c r="C28" s="130">
        <f>+'Flight Log + Sec'!F22/1852</f>
        <v>3.25</v>
      </c>
      <c r="D28" s="133">
        <f>+'Flight Log + Sec'!E22</f>
        <v>150</v>
      </c>
      <c r="E28" s="27"/>
      <c r="F28" s="27"/>
      <c r="G28" s="73"/>
      <c r="H28" s="27"/>
      <c r="I28" s="73"/>
      <c r="J28" s="21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>
      <c r="A29" s="60">
        <v>5</v>
      </c>
      <c r="B29" s="133" t="str">
        <f>+'Flight Log + Sec'!B23</f>
        <v>CP5:</v>
      </c>
      <c r="C29" s="130">
        <f>+'Flight Log + Sec'!F23/1852</f>
        <v>5.0853131749460045</v>
      </c>
      <c r="D29" s="133">
        <f>+'Flight Log + Sec'!E23</f>
        <v>150</v>
      </c>
      <c r="E29" s="62">
        <f>1356.5/0.3048</f>
        <v>4450.4593175853015</v>
      </c>
      <c r="F29" s="27"/>
      <c r="G29" s="74">
        <v>0.0006944444444444445</v>
      </c>
      <c r="H29" s="27"/>
      <c r="I29" s="73"/>
      <c r="J29" s="21"/>
      <c r="K29"/>
      <c r="M29"/>
      <c r="N29"/>
      <c r="O29"/>
      <c r="P29"/>
      <c r="Q29"/>
      <c r="R29"/>
      <c r="S29"/>
      <c r="T29"/>
      <c r="U29"/>
      <c r="V29"/>
    </row>
    <row r="30" spans="1:22" ht="12.75">
      <c r="A30" s="60"/>
      <c r="B30" s="133" t="str">
        <f>+'Flight Log + Sec'!B24</f>
        <v>Sec11:</v>
      </c>
      <c r="C30" s="130">
        <f>+'Flight Log + Sec'!F24/1852</f>
        <v>7.2570194384449245</v>
      </c>
      <c r="D30" s="133">
        <f>+'Flight Log + Sec'!E24</f>
        <v>15</v>
      </c>
      <c r="E30" s="62"/>
      <c r="F30" s="27"/>
      <c r="G30" s="73"/>
      <c r="H30" s="27"/>
      <c r="I30" s="73"/>
      <c r="J30" s="21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>
      <c r="A31" s="60">
        <v>6</v>
      </c>
      <c r="B31" s="133" t="str">
        <f>+'Flight Log + Sec'!B25</f>
        <v>CP6:</v>
      </c>
      <c r="C31" s="130">
        <f>+'Flight Log + Sec'!F25/1852</f>
        <v>3.6927645788336934</v>
      </c>
      <c r="D31" s="133">
        <f>+'Flight Log + Sec'!E25</f>
        <v>15</v>
      </c>
      <c r="E31" s="62">
        <f>1085/0.3048</f>
        <v>3559.7112860892385</v>
      </c>
      <c r="F31" s="27"/>
      <c r="G31" s="74">
        <v>0.0006944444444444445</v>
      </c>
      <c r="H31" s="27"/>
      <c r="I31" s="73"/>
      <c r="J31" s="2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>
      <c r="A32" s="60"/>
      <c r="B32" s="133" t="str">
        <f>+'Flight Log + Sec'!B26</f>
        <v>Sec12:</v>
      </c>
      <c r="C32" s="130">
        <f>+'Flight Log + Sec'!F26/1852</f>
        <v>7.5161987041036715</v>
      </c>
      <c r="D32" s="133">
        <f>+'Flight Log + Sec'!E26</f>
        <v>154</v>
      </c>
      <c r="E32" s="27"/>
      <c r="F32" s="27"/>
      <c r="G32" s="73"/>
      <c r="H32" s="27"/>
      <c r="I32" s="73"/>
      <c r="J32" s="21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>
      <c r="A33" s="60"/>
      <c r="B33" s="133" t="str">
        <f>+'Flight Log + Sec'!B27</f>
        <v>SEC13:</v>
      </c>
      <c r="C33" s="130">
        <f>+'Flight Log + Sec'!F27/1852</f>
        <v>2.0026997840172784</v>
      </c>
      <c r="D33" s="133">
        <f>+'Flight Log + Sec'!E27</f>
        <v>154</v>
      </c>
      <c r="E33" s="62"/>
      <c r="F33" s="27"/>
      <c r="G33" s="73"/>
      <c r="H33" s="27"/>
      <c r="I33" s="73"/>
      <c r="J33" s="21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>
      <c r="A34" s="60">
        <v>7</v>
      </c>
      <c r="B34" s="133" t="str">
        <f>+'Flight Log + Sec'!B28</f>
        <v>CP7:</v>
      </c>
      <c r="C34" s="130">
        <f>+'Flight Log + Sec'!F28/1852</f>
        <v>2.6193304535637147</v>
      </c>
      <c r="D34" s="133">
        <f>+'Flight Log + Sec'!E28</f>
        <v>154</v>
      </c>
      <c r="E34" s="62">
        <f>1185/0.3048</f>
        <v>3887.795275590551</v>
      </c>
      <c r="F34" s="27"/>
      <c r="G34" s="73"/>
      <c r="H34" s="27"/>
      <c r="I34" s="73"/>
      <c r="J34" s="21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>
      <c r="A35" s="60"/>
      <c r="B35" s="133" t="str">
        <f>+'Flight Log + Sec'!B29</f>
        <v>Sec14:</v>
      </c>
      <c r="C35" s="130">
        <f>+'Flight Log + Sec'!F29/1852</f>
        <v>5.215982721382289</v>
      </c>
      <c r="D35" s="133">
        <f>+'Flight Log + Sec'!E29</f>
        <v>73</v>
      </c>
      <c r="E35" s="27"/>
      <c r="F35" s="27"/>
      <c r="G35" s="73"/>
      <c r="H35" s="27"/>
      <c r="I35" s="73"/>
      <c r="J35" s="21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>
      <c r="A36" s="60"/>
      <c r="B36" s="133" t="str">
        <f>+'Flight Log + Sec'!B30</f>
        <v>Sec15:</v>
      </c>
      <c r="C36" s="130">
        <f>+'Flight Log + Sec'!F30/1852</f>
        <v>5.43304535637149</v>
      </c>
      <c r="D36" s="133">
        <f>+'Flight Log + Sec'!E30</f>
        <v>73</v>
      </c>
      <c r="E36" s="27"/>
      <c r="F36" s="27"/>
      <c r="G36" s="73"/>
      <c r="H36" s="27"/>
      <c r="I36" s="73"/>
      <c r="J36" s="21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>
      <c r="A37" s="60">
        <v>8</v>
      </c>
      <c r="B37" s="133" t="str">
        <f>+'Flight Log + Sec'!B31</f>
        <v>Fin:</v>
      </c>
      <c r="C37" s="130">
        <f>+'Flight Log + Sec'!F31/1852</f>
        <v>0.3126349892008639</v>
      </c>
      <c r="D37" s="133">
        <f>+'Flight Log + Sec'!E31</f>
        <v>73</v>
      </c>
      <c r="E37" s="62">
        <f>1045/0.3048</f>
        <v>3428.477690288714</v>
      </c>
      <c r="F37" s="27"/>
      <c r="G37" s="73"/>
      <c r="H37" s="27"/>
      <c r="I37" s="73"/>
      <c r="J37" s="21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>
      <c r="A38" s="60"/>
      <c r="B38" s="133">
        <f>+'Flight Log + Sec'!B32</f>
        <v>0</v>
      </c>
      <c r="C38" s="130">
        <f>+'Flight Log + Sec'!F32/1852</f>
        <v>0</v>
      </c>
      <c r="D38" s="133">
        <f>+'Flight Log + Sec'!E32</f>
        <v>0</v>
      </c>
      <c r="E38" s="27"/>
      <c r="F38" s="27"/>
      <c r="G38" s="74"/>
      <c r="H38" s="27"/>
      <c r="I38" s="73"/>
      <c r="J38" s="21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>
      <c r="A39" s="60"/>
      <c r="B39" s="133">
        <f>+'Flight Log + Sec'!B33</f>
        <v>0</v>
      </c>
      <c r="C39" s="130">
        <f>+'Flight Log + Sec'!F33/1852</f>
        <v>0</v>
      </c>
      <c r="D39" s="133">
        <f>+'Flight Log + Sec'!E33</f>
        <v>0</v>
      </c>
      <c r="E39" s="27"/>
      <c r="F39" s="27"/>
      <c r="G39" s="73"/>
      <c r="H39" s="27"/>
      <c r="I39" s="73"/>
      <c r="J39" s="21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>
      <c r="A40" s="60"/>
      <c r="B40" s="133">
        <f>+'Flight Log + Sec'!B34</f>
        <v>0</v>
      </c>
      <c r="C40" s="130">
        <f>+'Flight Log + Sec'!F34/1852</f>
        <v>0</v>
      </c>
      <c r="D40" s="133">
        <f>+'Flight Log + Sec'!E34</f>
        <v>0</v>
      </c>
      <c r="E40" s="27"/>
      <c r="F40" s="27"/>
      <c r="G40" s="73"/>
      <c r="H40" s="27"/>
      <c r="I40" s="73"/>
      <c r="J40" s="21"/>
      <c r="K40"/>
      <c r="L40"/>
      <c r="M40"/>
      <c r="N40"/>
      <c r="O40"/>
      <c r="P40"/>
      <c r="Q40"/>
      <c r="R40"/>
      <c r="S40"/>
      <c r="T40"/>
      <c r="U40"/>
      <c r="V40"/>
    </row>
    <row r="41" spans="1:22" ht="13.5" thickBot="1">
      <c r="A41" s="91"/>
      <c r="B41" s="133">
        <f>+'Flight Log + Sec'!B35</f>
        <v>0</v>
      </c>
      <c r="C41" s="130">
        <f>+'Flight Log + Sec'!F35/1852</f>
        <v>0</v>
      </c>
      <c r="D41" s="133">
        <f>+'Flight Log + Sec'!E35</f>
        <v>0</v>
      </c>
      <c r="E41" s="86"/>
      <c r="F41" s="86"/>
      <c r="G41" s="87"/>
      <c r="H41" s="86"/>
      <c r="I41" s="87"/>
      <c r="J41" s="92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>
      <c r="A42" s="75" t="s">
        <v>109</v>
      </c>
      <c r="B42" s="81"/>
      <c r="C42" s="40">
        <f>SUM(C12:C41)</f>
        <v>85.17980561555075</v>
      </c>
      <c r="D42" s="82" t="s">
        <v>8</v>
      </c>
      <c r="E42" s="81"/>
      <c r="F42" s="83"/>
      <c r="G42" s="83"/>
      <c r="H42" s="83"/>
      <c r="I42" s="96"/>
      <c r="J42" s="81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>
      <c r="A43" s="135" t="s">
        <v>42</v>
      </c>
      <c r="B43" s="135"/>
      <c r="C43" s="41">
        <f>+F14</f>
        <v>3.132</v>
      </c>
      <c r="D43" s="77" t="s">
        <v>8</v>
      </c>
      <c r="E43" s="77"/>
      <c r="F43" s="1"/>
      <c r="G43" s="27"/>
      <c r="H43" s="27"/>
      <c r="I43" s="73"/>
      <c r="J43" s="21"/>
      <c r="L43"/>
      <c r="M43"/>
      <c r="N43"/>
      <c r="O43"/>
      <c r="P43"/>
      <c r="Q43"/>
      <c r="R43"/>
      <c r="S43"/>
      <c r="T43"/>
      <c r="U43"/>
      <c r="V43"/>
    </row>
    <row r="44" spans="1:22" ht="12.75">
      <c r="A44" s="78" t="s">
        <v>43</v>
      </c>
      <c r="B44" s="77"/>
      <c r="C44" s="61">
        <v>0</v>
      </c>
      <c r="D44" s="77" t="s">
        <v>8</v>
      </c>
      <c r="E44" s="77"/>
      <c r="F44" s="77"/>
      <c r="G44" s="27"/>
      <c r="H44" s="27"/>
      <c r="I44" s="73"/>
      <c r="J44" s="21"/>
      <c r="L44"/>
      <c r="M44"/>
      <c r="N44"/>
      <c r="O44"/>
      <c r="P44"/>
      <c r="Q44"/>
      <c r="R44"/>
      <c r="S44"/>
      <c r="T44"/>
      <c r="U44"/>
      <c r="V44"/>
    </row>
    <row r="45" spans="1:22" ht="12.75">
      <c r="A45" s="61" t="s">
        <v>44</v>
      </c>
      <c r="B45" s="61"/>
      <c r="C45" s="41">
        <f>+F45</f>
        <v>4.528</v>
      </c>
      <c r="D45" s="77" t="s">
        <v>8</v>
      </c>
      <c r="E45" s="77"/>
      <c r="F45" s="122">
        <v>4.528</v>
      </c>
      <c r="G45" s="67">
        <f>+F45/70/24</f>
        <v>0.0026952380952380947</v>
      </c>
      <c r="H45" s="67">
        <f>5/60/24+7/60/60/24</f>
        <v>0.0035532407407407405</v>
      </c>
      <c r="I45" s="74">
        <f>+G45+H45</f>
        <v>0.006248478835978835</v>
      </c>
      <c r="J45" s="97" t="s">
        <v>38</v>
      </c>
      <c r="K45"/>
      <c r="M45"/>
      <c r="N45"/>
      <c r="O45"/>
      <c r="P45"/>
      <c r="Q45"/>
      <c r="R45"/>
      <c r="S45"/>
      <c r="T45"/>
      <c r="U45"/>
      <c r="V45"/>
    </row>
    <row r="46" spans="1:22" ht="12.75">
      <c r="A46" s="79" t="s">
        <v>2</v>
      </c>
      <c r="B46" s="79"/>
      <c r="C46" s="41">
        <f>SUM(C42:C45)</f>
        <v>92.83980561555076</v>
      </c>
      <c r="D46" s="77" t="s">
        <v>8</v>
      </c>
      <c r="E46" s="2"/>
      <c r="F46" s="77"/>
      <c r="G46" s="27"/>
      <c r="H46" s="27"/>
      <c r="I46" s="73"/>
      <c r="J46" s="21"/>
      <c r="L46"/>
      <c r="M46"/>
      <c r="N46"/>
      <c r="O46"/>
      <c r="P46"/>
      <c r="Q46"/>
      <c r="R46"/>
      <c r="S46"/>
      <c r="T46"/>
      <c r="U46"/>
      <c r="V46"/>
    </row>
    <row r="47" spans="1:22" ht="12.75">
      <c r="A47"/>
      <c r="B47"/>
      <c r="C47"/>
      <c r="D47"/>
      <c r="E47"/>
      <c r="F47" s="43"/>
      <c r="G47" s="43"/>
      <c r="H47" s="43"/>
      <c r="I47" s="43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>
      <c r="A48"/>
      <c r="B48"/>
      <c r="C48"/>
      <c r="D48"/>
      <c r="E48"/>
      <c r="F48" s="43"/>
      <c r="G48" s="43"/>
      <c r="H48" s="43"/>
      <c r="I48" s="43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>
      <c r="A49"/>
      <c r="B49"/>
      <c r="C49"/>
      <c r="D49"/>
      <c r="E49"/>
      <c r="F49" s="43"/>
      <c r="G49" s="43"/>
      <c r="H49" s="43"/>
      <c r="I49" s="43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/>
      <c r="B50"/>
      <c r="C50"/>
      <c r="D50"/>
      <c r="E50"/>
      <c r="F50" s="43"/>
      <c r="G50" s="43"/>
      <c r="H50" s="43"/>
      <c r="I50" s="43"/>
      <c r="J50"/>
      <c r="K50"/>
      <c r="L50"/>
      <c r="M50"/>
      <c r="N50"/>
      <c r="O50"/>
      <c r="P50"/>
      <c r="Q50"/>
      <c r="R50"/>
      <c r="S50"/>
      <c r="T50"/>
      <c r="U50"/>
      <c r="V50"/>
    </row>
  </sheetData>
  <sheetProtection/>
  <mergeCells count="7">
    <mergeCell ref="A43:B43"/>
    <mergeCell ref="A1:J1"/>
    <mergeCell ref="A2:J2"/>
    <mergeCell ref="A3:J3"/>
    <mergeCell ref="A4:J4"/>
    <mergeCell ref="A5:J5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421875" style="7" customWidth="1"/>
    <col min="2" max="2" width="28.8515625" style="7" customWidth="1"/>
    <col min="3" max="3" width="10.28125" style="7" customWidth="1"/>
    <col min="4" max="4" width="12.140625" style="7" customWidth="1"/>
    <col min="5" max="5" width="6.28125" style="7" customWidth="1"/>
    <col min="6" max="6" width="8.00390625" style="7" customWidth="1"/>
    <col min="7" max="7" width="8.7109375" style="7" customWidth="1"/>
    <col min="8" max="8" width="10.57421875" style="7" customWidth="1"/>
    <col min="9" max="9" width="10.28125" style="7" customWidth="1"/>
    <col min="10" max="10" width="12.57421875" style="7" customWidth="1"/>
    <col min="11" max="11" width="11.421875" style="7" customWidth="1"/>
    <col min="12" max="12" width="9.8515625" style="7" customWidth="1"/>
    <col min="13" max="13" width="10.28125" style="7" customWidth="1"/>
    <col min="14" max="16384" width="9.140625" style="7" customWidth="1"/>
  </cols>
  <sheetData>
    <row r="1" spans="1:2" ht="12.75">
      <c r="A1" s="63" t="s">
        <v>9</v>
      </c>
      <c r="B1" s="27" t="s">
        <v>222</v>
      </c>
    </row>
    <row r="2" spans="1:3" ht="12.75">
      <c r="A2" s="63" t="s">
        <v>4</v>
      </c>
      <c r="B2" s="64">
        <v>40783</v>
      </c>
      <c r="C2" s="39"/>
    </row>
    <row r="3" spans="1:2" ht="12.75">
      <c r="A3" s="63" t="s">
        <v>5</v>
      </c>
      <c r="B3" s="27" t="s">
        <v>158</v>
      </c>
    </row>
    <row r="4" spans="1:2" ht="12.75">
      <c r="A4" s="63" t="s">
        <v>10</v>
      </c>
      <c r="B4" s="27" t="s">
        <v>55</v>
      </c>
    </row>
    <row r="5" spans="1:2" ht="12.75">
      <c r="A5" s="24" t="s">
        <v>106</v>
      </c>
      <c r="B5" s="27">
        <v>16.2</v>
      </c>
    </row>
    <row r="6" spans="1:2" ht="12.75">
      <c r="A6" s="24" t="s">
        <v>3</v>
      </c>
      <c r="B6" s="77">
        <v>0</v>
      </c>
    </row>
    <row r="7" spans="1:2" ht="12.75">
      <c r="A7" s="24" t="s">
        <v>0</v>
      </c>
      <c r="B7" s="77">
        <v>0</v>
      </c>
    </row>
    <row r="8" spans="1:2" ht="12.75">
      <c r="A8" s="24" t="s">
        <v>23</v>
      </c>
      <c r="B8" s="24" t="s">
        <v>105</v>
      </c>
    </row>
    <row r="9" spans="1:2" ht="12.75">
      <c r="A9" s="65" t="s">
        <v>27</v>
      </c>
      <c r="B9" s="65"/>
    </row>
    <row r="10" spans="1:2" ht="12.75">
      <c r="A10" s="98" t="s">
        <v>18</v>
      </c>
      <c r="B10" s="67">
        <v>0.003472222222222222</v>
      </c>
    </row>
    <row r="11" spans="1:2" ht="12.75">
      <c r="A11" s="24" t="s">
        <v>25</v>
      </c>
      <c r="B11" s="66">
        <v>0.052083333333333336</v>
      </c>
    </row>
    <row r="12" spans="1:2" ht="12.75">
      <c r="A12" s="24" t="s">
        <v>26</v>
      </c>
      <c r="B12" s="99">
        <f>+'Course + Sec'!I14</f>
        <v>0.004167526455026455</v>
      </c>
    </row>
    <row r="13" spans="1:2" ht="12.75">
      <c r="A13" s="24" t="s">
        <v>35</v>
      </c>
      <c r="B13" s="74">
        <f>+'Course + Sec'!I45</f>
        <v>0.006248478835978835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38"/>
  <sheetViews>
    <sheetView zoomScale="119" zoomScaleNormal="119" zoomScalePageLayoutView="0" workbookViewId="0" topLeftCell="A1">
      <selection activeCell="A1" sqref="A1"/>
    </sheetView>
  </sheetViews>
  <sheetFormatPr defaultColWidth="9.140625" defaultRowHeight="12.75"/>
  <cols>
    <col min="2" max="2" width="50.00390625" style="0" customWidth="1"/>
    <col min="3" max="3" width="10.140625" style="0" customWidth="1"/>
    <col min="4" max="5" width="9.140625" style="43" customWidth="1"/>
  </cols>
  <sheetData>
    <row r="1" spans="1:5" ht="25.5">
      <c r="A1" s="4" t="s">
        <v>57</v>
      </c>
      <c r="B1" s="4" t="s">
        <v>58</v>
      </c>
      <c r="C1" s="44"/>
      <c r="D1" s="45" t="s">
        <v>59</v>
      </c>
      <c r="E1" s="46" t="s">
        <v>60</v>
      </c>
    </row>
    <row r="2" spans="1:5" ht="12.75">
      <c r="A2" s="4" t="s">
        <v>61</v>
      </c>
      <c r="B2" s="4" t="s">
        <v>62</v>
      </c>
      <c r="C2" s="44"/>
      <c r="D2" s="45"/>
      <c r="E2" s="45"/>
    </row>
    <row r="3" spans="1:5" ht="12.75">
      <c r="A3" s="4" t="s">
        <v>63</v>
      </c>
      <c r="B3" s="4" t="s">
        <v>64</v>
      </c>
      <c r="C3" s="44"/>
      <c r="D3" s="45"/>
      <c r="E3" s="45"/>
    </row>
    <row r="4" spans="1:5" ht="12.75">
      <c r="A4" s="4" t="s">
        <v>56</v>
      </c>
      <c r="B4" s="44" t="s">
        <v>65</v>
      </c>
      <c r="C4" s="44"/>
      <c r="D4" s="45">
        <v>0</v>
      </c>
      <c r="E4" s="45"/>
    </row>
    <row r="5" spans="1:5" ht="12.75">
      <c r="A5" s="4" t="s">
        <v>56</v>
      </c>
      <c r="B5" s="47" t="s">
        <v>91</v>
      </c>
      <c r="C5" s="47"/>
      <c r="D5" s="45">
        <v>2</v>
      </c>
      <c r="E5" s="45"/>
    </row>
    <row r="6" spans="1:5" ht="12.75">
      <c r="A6" s="4" t="s">
        <v>56</v>
      </c>
      <c r="B6" s="44" t="s">
        <v>66</v>
      </c>
      <c r="C6" s="44"/>
      <c r="D6" s="45">
        <v>0</v>
      </c>
      <c r="E6" s="45"/>
    </row>
    <row r="7" spans="1:5" ht="12.75">
      <c r="A7" s="4" t="s">
        <v>56</v>
      </c>
      <c r="B7" s="47" t="s">
        <v>92</v>
      </c>
      <c r="C7" s="47"/>
      <c r="D7" s="45">
        <v>1</v>
      </c>
      <c r="E7" s="45"/>
    </row>
    <row r="8" spans="1:5" ht="12.75">
      <c r="A8" s="4" t="s">
        <v>56</v>
      </c>
      <c r="B8" s="47" t="s">
        <v>93</v>
      </c>
      <c r="C8" s="47"/>
      <c r="D8" s="45">
        <v>350</v>
      </c>
      <c r="E8" s="45"/>
    </row>
    <row r="9" spans="1:5" ht="12.75">
      <c r="A9" s="4" t="s">
        <v>56</v>
      </c>
      <c r="B9" s="44" t="s">
        <v>67</v>
      </c>
      <c r="C9" s="44"/>
      <c r="D9" s="45">
        <v>50</v>
      </c>
      <c r="E9" s="45">
        <v>50</v>
      </c>
    </row>
    <row r="10" spans="1:5" ht="12.75">
      <c r="A10" s="4" t="s">
        <v>56</v>
      </c>
      <c r="B10" s="44" t="s">
        <v>68</v>
      </c>
      <c r="C10" s="44"/>
      <c r="D10" s="45">
        <v>100</v>
      </c>
      <c r="E10" s="45">
        <v>100</v>
      </c>
    </row>
    <row r="11" spans="1:5" ht="12.75">
      <c r="A11" s="4" t="s">
        <v>69</v>
      </c>
      <c r="B11" s="4" t="s">
        <v>70</v>
      </c>
      <c r="C11" s="44"/>
      <c r="D11" s="45"/>
      <c r="E11" s="45"/>
    </row>
    <row r="12" spans="1:5" ht="12.75">
      <c r="A12" s="4" t="s">
        <v>56</v>
      </c>
      <c r="B12" s="44" t="s">
        <v>71</v>
      </c>
      <c r="C12" s="44"/>
      <c r="D12" s="45">
        <v>0</v>
      </c>
      <c r="E12" s="45"/>
    </row>
    <row r="13" spans="1:5" ht="12.75">
      <c r="A13" s="4" t="s">
        <v>56</v>
      </c>
      <c r="B13" s="47" t="s">
        <v>94</v>
      </c>
      <c r="C13" s="48">
        <v>60</v>
      </c>
      <c r="D13" s="45">
        <v>200</v>
      </c>
      <c r="E13" s="45">
        <v>200</v>
      </c>
    </row>
    <row r="14" spans="1:5" ht="12.75">
      <c r="A14" s="4" t="s">
        <v>72</v>
      </c>
      <c r="B14" s="4" t="s">
        <v>73</v>
      </c>
      <c r="C14" s="44"/>
      <c r="D14" s="45"/>
      <c r="E14" s="45"/>
    </row>
    <row r="15" spans="1:5" ht="12.75">
      <c r="A15" s="4" t="s">
        <v>56</v>
      </c>
      <c r="B15" s="44" t="s">
        <v>74</v>
      </c>
      <c r="C15" s="49">
        <v>2</v>
      </c>
      <c r="D15" s="45">
        <v>0</v>
      </c>
      <c r="E15" s="45"/>
    </row>
    <row r="16" spans="1:5" ht="12.75">
      <c r="A16" s="4" t="s">
        <v>56</v>
      </c>
      <c r="B16" s="47" t="s">
        <v>92</v>
      </c>
      <c r="C16" s="47"/>
      <c r="D16" s="49">
        <v>3</v>
      </c>
      <c r="E16" s="49">
        <v>100</v>
      </c>
    </row>
    <row r="17" spans="1:5" ht="12.75">
      <c r="A17" s="4" t="s">
        <v>56</v>
      </c>
      <c r="B17" s="47" t="s">
        <v>95</v>
      </c>
      <c r="C17" s="47"/>
      <c r="D17" s="49">
        <v>100</v>
      </c>
      <c r="E17" s="45"/>
    </row>
    <row r="18" spans="1:5" ht="12.75">
      <c r="A18" s="4" t="s">
        <v>75</v>
      </c>
      <c r="B18" s="4" t="s">
        <v>76</v>
      </c>
      <c r="C18" s="44"/>
      <c r="D18" s="45"/>
      <c r="E18" s="45"/>
    </row>
    <row r="19" spans="1:5" ht="12.75">
      <c r="A19" s="4" t="s">
        <v>56</v>
      </c>
      <c r="B19" s="47" t="s">
        <v>96</v>
      </c>
      <c r="C19" s="47"/>
      <c r="D19" s="45">
        <v>200</v>
      </c>
      <c r="E19" s="45">
        <v>200</v>
      </c>
    </row>
    <row r="20" spans="1:5" ht="12.75">
      <c r="A20" s="4" t="s">
        <v>77</v>
      </c>
      <c r="B20" s="4" t="s">
        <v>78</v>
      </c>
      <c r="C20" s="44"/>
      <c r="D20" s="45"/>
      <c r="E20" s="45"/>
    </row>
    <row r="21" spans="1:5" ht="12.75">
      <c r="A21" s="4" t="s">
        <v>56</v>
      </c>
      <c r="B21" s="47" t="s">
        <v>97</v>
      </c>
      <c r="C21" s="47"/>
      <c r="D21" s="48">
        <v>500</v>
      </c>
      <c r="E21" s="45">
        <v>500</v>
      </c>
    </row>
    <row r="22" spans="1:5" ht="12.75">
      <c r="A22" s="4" t="s">
        <v>79</v>
      </c>
      <c r="B22" s="4" t="s">
        <v>80</v>
      </c>
      <c r="C22" s="44"/>
      <c r="D22" s="45"/>
      <c r="E22" s="45"/>
    </row>
    <row r="23" spans="1:5" ht="12.75">
      <c r="A23" s="4" t="s">
        <v>56</v>
      </c>
      <c r="B23" s="47" t="s">
        <v>98</v>
      </c>
      <c r="C23" s="47"/>
      <c r="D23" s="45"/>
      <c r="E23" s="45"/>
    </row>
    <row r="24" spans="1:5" ht="12.75">
      <c r="A24" s="4" t="s">
        <v>56</v>
      </c>
      <c r="B24" s="44" t="s">
        <v>81</v>
      </c>
      <c r="C24" s="44"/>
      <c r="D24" s="48">
        <v>200</v>
      </c>
      <c r="E24" s="45">
        <v>200</v>
      </c>
    </row>
    <row r="25" spans="1:5" ht="12.75">
      <c r="A25" s="4" t="s">
        <v>56</v>
      </c>
      <c r="B25" s="47" t="s">
        <v>99</v>
      </c>
      <c r="C25" s="47"/>
      <c r="D25" s="45" t="s">
        <v>56</v>
      </c>
      <c r="E25" s="45">
        <v>200</v>
      </c>
    </row>
    <row r="26" spans="1:5" ht="12.75">
      <c r="A26" s="4" t="s">
        <v>56</v>
      </c>
      <c r="B26" s="47" t="s">
        <v>100</v>
      </c>
      <c r="C26" s="47"/>
      <c r="D26" s="45"/>
      <c r="E26" s="45"/>
    </row>
    <row r="27" spans="1:5" ht="12.75">
      <c r="A27" s="4" t="s">
        <v>56</v>
      </c>
      <c r="B27" s="44" t="s">
        <v>82</v>
      </c>
      <c r="C27" s="44"/>
      <c r="D27" s="45" t="s">
        <v>56</v>
      </c>
      <c r="E27" s="45">
        <v>200</v>
      </c>
    </row>
    <row r="28" spans="1:5" ht="12.75">
      <c r="A28" s="4" t="s">
        <v>83</v>
      </c>
      <c r="B28" s="4" t="s">
        <v>84</v>
      </c>
      <c r="C28" s="44"/>
      <c r="D28" s="45"/>
      <c r="E28" s="45"/>
    </row>
    <row r="29" spans="1:5" ht="12.75">
      <c r="A29" s="4" t="s">
        <v>56</v>
      </c>
      <c r="B29" s="44" t="s">
        <v>85</v>
      </c>
      <c r="C29" s="44">
        <f>5*60</f>
        <v>300</v>
      </c>
      <c r="D29" s="45">
        <v>100</v>
      </c>
      <c r="E29" s="45">
        <v>100</v>
      </c>
    </row>
    <row r="30" spans="1:5" ht="12.75">
      <c r="A30" s="4" t="s">
        <v>86</v>
      </c>
      <c r="B30" s="4" t="s">
        <v>87</v>
      </c>
      <c r="C30" s="44"/>
      <c r="D30" s="45"/>
      <c r="E30" s="45"/>
    </row>
    <row r="31" spans="1:5" ht="12.75">
      <c r="A31" s="4" t="s">
        <v>88</v>
      </c>
      <c r="B31" s="4" t="s">
        <v>89</v>
      </c>
      <c r="C31" s="44"/>
      <c r="D31" s="45"/>
      <c r="E31" s="45"/>
    </row>
    <row r="32" spans="1:5" ht="12.75">
      <c r="A32" s="4" t="s">
        <v>56</v>
      </c>
      <c r="B32" s="44" t="s">
        <v>90</v>
      </c>
      <c r="C32" s="44"/>
      <c r="D32" s="45">
        <v>0</v>
      </c>
      <c r="E32" s="45"/>
    </row>
    <row r="33" spans="1:5" ht="12.75">
      <c r="A33" s="4" t="s">
        <v>56</v>
      </c>
      <c r="B33" s="47" t="s">
        <v>101</v>
      </c>
      <c r="C33" s="47"/>
      <c r="D33" s="45">
        <v>20</v>
      </c>
      <c r="E33" s="45">
        <v>20</v>
      </c>
    </row>
    <row r="34" spans="1:5" ht="12.75">
      <c r="A34" s="4" t="s">
        <v>56</v>
      </c>
      <c r="B34" s="47" t="s">
        <v>102</v>
      </c>
      <c r="C34" s="47"/>
      <c r="D34" s="45">
        <v>30</v>
      </c>
      <c r="E34" s="45">
        <v>30</v>
      </c>
    </row>
    <row r="35" spans="1:5" ht="12.75">
      <c r="A35" s="4" t="s">
        <v>56</v>
      </c>
      <c r="B35" s="44"/>
      <c r="C35" s="44"/>
      <c r="D35" s="45"/>
      <c r="E35" s="45"/>
    </row>
    <row r="36" spans="1:5" ht="12.75">
      <c r="A36" s="4" t="s">
        <v>56</v>
      </c>
      <c r="B36" s="42" t="s">
        <v>103</v>
      </c>
      <c r="C36" s="42"/>
      <c r="D36" s="45"/>
      <c r="E36" s="45"/>
    </row>
    <row r="37" spans="1:5" ht="12.75">
      <c r="A37" s="4" t="s">
        <v>56</v>
      </c>
      <c r="B37" s="47" t="s">
        <v>101</v>
      </c>
      <c r="C37" s="47"/>
      <c r="D37" s="45">
        <v>50</v>
      </c>
      <c r="E37" s="45">
        <v>50</v>
      </c>
    </row>
    <row r="38" spans="1:5" ht="12.75">
      <c r="A38" s="4" t="s">
        <v>56</v>
      </c>
      <c r="B38" s="47" t="s">
        <v>104</v>
      </c>
      <c r="C38" s="47"/>
      <c r="D38" s="45">
        <v>100</v>
      </c>
      <c r="E38" s="45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28125" style="7" customWidth="1"/>
    <col min="2" max="2" width="5.140625" style="10" customWidth="1"/>
    <col min="3" max="3" width="20.7109375" style="10" customWidth="1"/>
    <col min="4" max="4" width="22.421875" style="7" customWidth="1"/>
    <col min="5" max="5" width="16.140625" style="7" customWidth="1"/>
    <col min="6" max="6" width="23.140625" style="7" customWidth="1"/>
    <col min="7" max="7" width="12.28125" style="10" customWidth="1"/>
    <col min="8" max="8" width="7.28125" style="10" customWidth="1"/>
    <col min="9" max="9" width="7.57421875" style="10" customWidth="1"/>
    <col min="10" max="11" width="8.421875" style="10" customWidth="1"/>
    <col min="12" max="15" width="10.28125" style="10" customWidth="1"/>
    <col min="16" max="16" width="5.7109375" style="7" customWidth="1"/>
    <col min="17" max="17" width="9.140625" style="7" customWidth="1"/>
    <col min="18" max="18" width="9.140625" style="12" customWidth="1"/>
    <col min="19" max="19" width="11.57421875" style="12" customWidth="1"/>
    <col min="20" max="20" width="11.7109375" style="12" customWidth="1"/>
    <col min="21" max="21" width="11.7109375" style="7" customWidth="1"/>
    <col min="22" max="22" width="11.28125" style="7" customWidth="1"/>
    <col min="23" max="23" width="11.8515625" style="7" customWidth="1"/>
    <col min="24" max="16384" width="9.140625" style="7" customWidth="1"/>
  </cols>
  <sheetData>
    <row r="1" spans="2:16" ht="12.75">
      <c r="B1" s="126" t="s">
        <v>22</v>
      </c>
      <c r="C1" s="126"/>
      <c r="D1" s="129" t="s">
        <v>115</v>
      </c>
      <c r="E1" s="113">
        <v>3</v>
      </c>
      <c r="F1" s="102" t="s">
        <v>28</v>
      </c>
      <c r="G1" s="16">
        <v>0.4888888888888889</v>
      </c>
      <c r="I1" s="7"/>
      <c r="J1" s="7"/>
      <c r="K1" s="7"/>
      <c r="N1" s="134"/>
      <c r="O1" s="105" t="s">
        <v>13</v>
      </c>
      <c r="P1" s="11"/>
    </row>
    <row r="2" spans="2:16" ht="12.75">
      <c r="B2" s="148" t="str">
        <f>+MASTER!B8</f>
        <v>Precisions</v>
      </c>
      <c r="C2" s="148"/>
      <c r="D2" s="128"/>
      <c r="E2" s="8"/>
      <c r="F2" s="14" t="s">
        <v>26</v>
      </c>
      <c r="G2" s="15">
        <f>+MASTER!B12</f>
        <v>0.004167526455026455</v>
      </c>
      <c r="I2" s="7"/>
      <c r="J2" s="7"/>
      <c r="K2" s="7"/>
      <c r="O2" s="17" t="s">
        <v>41</v>
      </c>
      <c r="P2" s="18"/>
    </row>
    <row r="3" spans="1:15" ht="12.75">
      <c r="A3" s="100"/>
      <c r="B3" s="13"/>
      <c r="C3" s="13"/>
      <c r="D3" s="128"/>
      <c r="E3" s="8"/>
      <c r="F3" s="101" t="s">
        <v>25</v>
      </c>
      <c r="G3" s="15">
        <f>+MASTER!B11</f>
        <v>0.052083333333333336</v>
      </c>
      <c r="I3" s="7"/>
      <c r="J3" s="7"/>
      <c r="K3" s="7"/>
      <c r="O3" s="27">
        <f>+'Course + Sec'!C46-'Course + Sec'!C43</f>
        <v>89.70780561555075</v>
      </c>
    </row>
    <row r="4" spans="1:15" ht="12.75">
      <c r="A4" s="100">
        <f>HYPERLINK(B4&amp;".xls",B4)</f>
        <v>0</v>
      </c>
      <c r="B4" s="20">
        <v>0</v>
      </c>
      <c r="C4" s="20"/>
      <c r="D4" s="15"/>
      <c r="E4" s="8"/>
      <c r="F4" s="120" t="s">
        <v>51</v>
      </c>
      <c r="G4" s="15">
        <f>+MASTER!B10</f>
        <v>0.003472222222222222</v>
      </c>
      <c r="I4" s="7"/>
      <c r="J4" s="7"/>
      <c r="K4" s="7"/>
      <c r="O4" s="27"/>
    </row>
    <row r="5" spans="1:19" ht="12.75">
      <c r="A5" s="22" t="s">
        <v>46</v>
      </c>
      <c r="B5" s="23" t="s">
        <v>39</v>
      </c>
      <c r="C5" s="23" t="s">
        <v>11</v>
      </c>
      <c r="D5" s="23" t="s">
        <v>12</v>
      </c>
      <c r="E5" s="24" t="s">
        <v>32</v>
      </c>
      <c r="F5" s="23" t="s">
        <v>14</v>
      </c>
      <c r="G5" s="25" t="s">
        <v>16</v>
      </c>
      <c r="H5" s="24" t="s">
        <v>15</v>
      </c>
      <c r="I5" s="24" t="s">
        <v>50</v>
      </c>
      <c r="J5" s="24" t="s">
        <v>3</v>
      </c>
      <c r="K5" s="24" t="s">
        <v>0</v>
      </c>
      <c r="L5" s="24" t="s">
        <v>24</v>
      </c>
      <c r="M5" s="24" t="s">
        <v>17</v>
      </c>
      <c r="N5" s="24" t="s">
        <v>6</v>
      </c>
      <c r="O5" s="24" t="s">
        <v>40</v>
      </c>
      <c r="P5" s="24"/>
      <c r="Q5" s="26" t="s">
        <v>52</v>
      </c>
      <c r="R5" s="26" t="s">
        <v>53</v>
      </c>
      <c r="S5" s="26" t="s">
        <v>54</v>
      </c>
    </row>
    <row r="6" spans="1:19" ht="12.75">
      <c r="A6" s="100">
        <f>HYPERLINK(B6&amp;".xls",B6)</f>
        <v>1</v>
      </c>
      <c r="B6" s="27">
        <v>1</v>
      </c>
      <c r="C6" s="127" t="s">
        <v>153</v>
      </c>
      <c r="D6" s="123"/>
      <c r="E6" s="127" t="s">
        <v>154</v>
      </c>
      <c r="F6" s="127" t="s">
        <v>155</v>
      </c>
      <c r="G6" s="127" t="s">
        <v>156</v>
      </c>
      <c r="H6" s="124">
        <v>70</v>
      </c>
      <c r="I6" s="127" t="s">
        <v>157</v>
      </c>
      <c r="J6" s="52">
        <f>+MASTER!$B$6</f>
        <v>0</v>
      </c>
      <c r="K6" s="52">
        <f>+MASTER!$B$7</f>
        <v>0</v>
      </c>
      <c r="L6" s="106">
        <f>+G1</f>
        <v>0.4888888888888889</v>
      </c>
      <c r="M6" s="107">
        <f>+L6+$G$3</f>
        <v>0.5409722222222222</v>
      </c>
      <c r="N6" s="107">
        <f>+M6+$G$2</f>
        <v>0.5451397486772487</v>
      </c>
      <c r="O6" s="107">
        <f aca="true" t="shared" si="0" ref="O6:O24">IF(H6&gt;0,+N6+$O$3/H6/24,"")</f>
        <v>0.5985372520198384</v>
      </c>
      <c r="P6" s="28"/>
      <c r="Q6" s="5"/>
      <c r="R6" s="6"/>
      <c r="S6" s="6"/>
    </row>
    <row r="7" spans="1:19" ht="12.75">
      <c r="A7" s="100">
        <f>HYPERLINK(B7&amp;".xls",B7)</f>
        <v>2</v>
      </c>
      <c r="B7" s="27">
        <v>2</v>
      </c>
      <c r="C7" s="127" t="s">
        <v>225</v>
      </c>
      <c r="D7" s="125"/>
      <c r="E7" s="127" t="s">
        <v>154</v>
      </c>
      <c r="F7" s="127" t="s">
        <v>223</v>
      </c>
      <c r="G7" s="127" t="s">
        <v>224</v>
      </c>
      <c r="H7" s="124">
        <v>70</v>
      </c>
      <c r="I7" s="127" t="s">
        <v>157</v>
      </c>
      <c r="J7" s="52">
        <f>+MASTER!$B$6</f>
        <v>0</v>
      </c>
      <c r="K7" s="52">
        <f>+MASTER!$B$7</f>
        <v>0</v>
      </c>
      <c r="L7" s="108">
        <f aca="true" t="shared" si="1" ref="L7:L35">+L6+$G$4</f>
        <v>0.4923611111111111</v>
      </c>
      <c r="M7" s="107">
        <f>+L7+$G$3</f>
        <v>0.5444444444444444</v>
      </c>
      <c r="N7" s="107">
        <f>+M7+$G$2</f>
        <v>0.5486119708994709</v>
      </c>
      <c r="O7" s="107">
        <f t="shared" si="0"/>
        <v>0.6020094742420606</v>
      </c>
      <c r="P7" s="28">
        <f>IF(O7&lt;O6,"ERR","")</f>
      </c>
      <c r="Q7" s="5"/>
      <c r="R7" s="6"/>
      <c r="S7" s="6"/>
    </row>
    <row r="8" spans="1:19" ht="12.75">
      <c r="A8" s="100">
        <f aca="true" t="shared" si="2" ref="A8:A35">HYPERLINK(B8&amp;".xls",B8)</f>
        <v>3</v>
      </c>
      <c r="B8" s="27">
        <v>3</v>
      </c>
      <c r="C8" s="52" t="s">
        <v>226</v>
      </c>
      <c r="D8" s="55"/>
      <c r="E8" s="54" t="s">
        <v>154</v>
      </c>
      <c r="F8" s="55" t="s">
        <v>223</v>
      </c>
      <c r="G8" s="52" t="s">
        <v>227</v>
      </c>
      <c r="H8" s="103">
        <v>70</v>
      </c>
      <c r="I8" s="52" t="s">
        <v>157</v>
      </c>
      <c r="J8" s="52">
        <f>+MASTER!$B$6</f>
        <v>0</v>
      </c>
      <c r="K8" s="52">
        <f>+MASTER!$B$7</f>
        <v>0</v>
      </c>
      <c r="L8" s="108">
        <f t="shared" si="1"/>
        <v>0.4958333333333333</v>
      </c>
      <c r="M8" s="107">
        <f aca="true" t="shared" si="3" ref="M8:M35">+L8+$G$3</f>
        <v>0.5479166666666666</v>
      </c>
      <c r="N8" s="107">
        <f aca="true" t="shared" si="4" ref="N8:N35">+M8+$G$2</f>
        <v>0.5520841931216931</v>
      </c>
      <c r="O8" s="107">
        <f t="shared" si="0"/>
        <v>0.6054816964642828</v>
      </c>
      <c r="P8" s="28">
        <f aca="true" t="shared" si="5" ref="P8:P35">IF(O8&lt;O7,"ERR","")</f>
      </c>
      <c r="Q8" s="5"/>
      <c r="R8" s="6"/>
      <c r="S8" s="6"/>
    </row>
    <row r="9" spans="1:19" ht="12.75">
      <c r="A9" s="100">
        <f t="shared" si="2"/>
        <v>4</v>
      </c>
      <c r="B9" s="27">
        <v>4</v>
      </c>
      <c r="C9" s="52"/>
      <c r="D9" s="53"/>
      <c r="E9" s="54"/>
      <c r="F9" s="53"/>
      <c r="G9" s="52"/>
      <c r="H9" s="103"/>
      <c r="I9" s="52"/>
      <c r="J9" s="52">
        <f>+MASTER!$B$6</f>
        <v>0</v>
      </c>
      <c r="K9" s="52">
        <f>+MASTER!$B$7</f>
        <v>0</v>
      </c>
      <c r="L9" s="108">
        <f t="shared" si="1"/>
        <v>0.4993055555555555</v>
      </c>
      <c r="M9" s="107">
        <f t="shared" si="3"/>
        <v>0.5513888888888888</v>
      </c>
      <c r="N9" s="107">
        <f t="shared" si="4"/>
        <v>0.5555564153439153</v>
      </c>
      <c r="O9" s="107">
        <f t="shared" si="0"/>
      </c>
      <c r="P9" s="28">
        <f t="shared" si="5"/>
      </c>
      <c r="Q9" s="5"/>
      <c r="R9" s="6"/>
      <c r="S9" s="6"/>
    </row>
    <row r="10" spans="1:19" ht="12.75">
      <c r="A10" s="100">
        <f t="shared" si="2"/>
        <v>5</v>
      </c>
      <c r="B10" s="27">
        <v>5</v>
      </c>
      <c r="C10" s="52"/>
      <c r="D10" s="53"/>
      <c r="E10" s="54"/>
      <c r="F10" s="53"/>
      <c r="G10" s="52"/>
      <c r="H10" s="103"/>
      <c r="I10" s="52"/>
      <c r="J10" s="52">
        <f>+MASTER!$B$6</f>
        <v>0</v>
      </c>
      <c r="K10" s="52">
        <f>+MASTER!$B$7</f>
        <v>0</v>
      </c>
      <c r="L10" s="108">
        <f t="shared" si="1"/>
        <v>0.5027777777777778</v>
      </c>
      <c r="M10" s="107">
        <f t="shared" si="3"/>
        <v>0.5548611111111111</v>
      </c>
      <c r="N10" s="107">
        <f t="shared" si="4"/>
        <v>0.5590286375661376</v>
      </c>
      <c r="O10" s="107">
        <f t="shared" si="0"/>
      </c>
      <c r="P10" s="28">
        <f t="shared" si="5"/>
      </c>
      <c r="Q10" s="5"/>
      <c r="R10" s="6"/>
      <c r="S10" s="6"/>
    </row>
    <row r="11" spans="1:20" ht="12.75">
      <c r="A11" s="100">
        <f t="shared" si="2"/>
        <v>6</v>
      </c>
      <c r="B11" s="27">
        <v>6</v>
      </c>
      <c r="C11" s="52"/>
      <c r="D11" s="53"/>
      <c r="E11" s="54"/>
      <c r="F11" s="53"/>
      <c r="G11" s="52"/>
      <c r="H11" s="103"/>
      <c r="I11" s="52"/>
      <c r="J11" s="52">
        <f>+MASTER!$B$6</f>
        <v>0</v>
      </c>
      <c r="K11" s="52">
        <f>+MASTER!$B$7</f>
        <v>0</v>
      </c>
      <c r="L11" s="108">
        <f t="shared" si="1"/>
        <v>0.50625</v>
      </c>
      <c r="M11" s="107">
        <f t="shared" si="3"/>
        <v>0.5583333333333333</v>
      </c>
      <c r="N11" s="107">
        <f t="shared" si="4"/>
        <v>0.5625008597883598</v>
      </c>
      <c r="O11" s="107">
        <f t="shared" si="0"/>
      </c>
      <c r="P11" s="28">
        <f t="shared" si="5"/>
      </c>
      <c r="Q11" s="5"/>
      <c r="R11" s="6"/>
      <c r="S11" s="6"/>
      <c r="T11" s="119"/>
    </row>
    <row r="12" spans="1:19" ht="12.75">
      <c r="A12" s="100">
        <f t="shared" si="2"/>
        <v>7</v>
      </c>
      <c r="B12" s="27">
        <v>7</v>
      </c>
      <c r="C12" s="52"/>
      <c r="D12" s="55"/>
      <c r="E12" s="54"/>
      <c r="F12" s="55"/>
      <c r="G12" s="52"/>
      <c r="H12" s="103"/>
      <c r="I12" s="52"/>
      <c r="J12" s="52">
        <f>+MASTER!$B$6</f>
        <v>0</v>
      </c>
      <c r="K12" s="52">
        <f>+MASTER!$B$7</f>
        <v>0</v>
      </c>
      <c r="L12" s="108">
        <f t="shared" si="1"/>
        <v>0.5097222222222222</v>
      </c>
      <c r="M12" s="107">
        <f t="shared" si="3"/>
        <v>0.5618055555555556</v>
      </c>
      <c r="N12" s="107">
        <f t="shared" si="4"/>
        <v>0.565973082010582</v>
      </c>
      <c r="O12" s="107">
        <f t="shared" si="0"/>
      </c>
      <c r="P12" s="28">
        <f t="shared" si="5"/>
      </c>
      <c r="Q12" s="5"/>
      <c r="R12" s="6"/>
      <c r="S12" s="6"/>
    </row>
    <row r="13" spans="1:19" ht="12.75">
      <c r="A13" s="100">
        <f t="shared" si="2"/>
        <v>8</v>
      </c>
      <c r="B13" s="27">
        <v>8</v>
      </c>
      <c r="C13" s="52"/>
      <c r="D13" s="53"/>
      <c r="E13" s="54"/>
      <c r="F13" s="53"/>
      <c r="G13" s="52"/>
      <c r="H13" s="103"/>
      <c r="I13" s="52"/>
      <c r="J13" s="52">
        <f>+MASTER!$B$6</f>
        <v>0</v>
      </c>
      <c r="K13" s="52">
        <f>+MASTER!$B$7</f>
        <v>0</v>
      </c>
      <c r="L13" s="108">
        <f t="shared" si="1"/>
        <v>0.5131944444444444</v>
      </c>
      <c r="M13" s="107">
        <f t="shared" si="3"/>
        <v>0.5652777777777778</v>
      </c>
      <c r="N13" s="107">
        <f t="shared" si="4"/>
        <v>0.5694453042328043</v>
      </c>
      <c r="O13" s="107">
        <f t="shared" si="0"/>
      </c>
      <c r="P13" s="28">
        <f t="shared" si="5"/>
      </c>
      <c r="Q13" s="5"/>
      <c r="R13" s="6"/>
      <c r="S13" s="6"/>
    </row>
    <row r="14" spans="1:19" ht="12.75">
      <c r="A14" s="100">
        <f t="shared" si="2"/>
        <v>9</v>
      </c>
      <c r="B14" s="27">
        <v>9</v>
      </c>
      <c r="C14" s="52"/>
      <c r="D14" s="53"/>
      <c r="E14" s="54"/>
      <c r="F14" s="53"/>
      <c r="G14" s="52"/>
      <c r="H14" s="103"/>
      <c r="I14" s="52"/>
      <c r="J14" s="52">
        <f>+MASTER!$B$6</f>
        <v>0</v>
      </c>
      <c r="K14" s="52">
        <f>+MASTER!$B$7</f>
        <v>0</v>
      </c>
      <c r="L14" s="108">
        <f t="shared" si="1"/>
        <v>0.5166666666666666</v>
      </c>
      <c r="M14" s="107">
        <f t="shared" si="3"/>
        <v>0.56875</v>
      </c>
      <c r="N14" s="107">
        <f t="shared" si="4"/>
        <v>0.5729175264550265</v>
      </c>
      <c r="O14" s="107">
        <f t="shared" si="0"/>
      </c>
      <c r="P14" s="28">
        <f t="shared" si="5"/>
      </c>
      <c r="Q14" s="5"/>
      <c r="R14" s="6"/>
      <c r="S14" s="6"/>
    </row>
    <row r="15" spans="1:19" ht="12.75">
      <c r="A15" s="100">
        <f t="shared" si="2"/>
        <v>10</v>
      </c>
      <c r="B15" s="27">
        <v>10</v>
      </c>
      <c r="C15" s="52"/>
      <c r="D15" s="53"/>
      <c r="E15" s="54"/>
      <c r="F15" s="53"/>
      <c r="G15" s="52"/>
      <c r="H15" s="103"/>
      <c r="I15" s="52"/>
      <c r="J15" s="52">
        <f>+MASTER!$B$6</f>
        <v>0</v>
      </c>
      <c r="K15" s="52">
        <f>+MASTER!$B$7</f>
        <v>0</v>
      </c>
      <c r="L15" s="108">
        <f t="shared" si="1"/>
        <v>0.5201388888888888</v>
      </c>
      <c r="M15" s="107">
        <f t="shared" si="3"/>
        <v>0.5722222222222222</v>
      </c>
      <c r="N15" s="107">
        <f t="shared" si="4"/>
        <v>0.5763897486772487</v>
      </c>
      <c r="O15" s="107">
        <f t="shared" si="0"/>
      </c>
      <c r="P15" s="28">
        <f t="shared" si="5"/>
      </c>
      <c r="Q15" s="5"/>
      <c r="R15" s="6"/>
      <c r="S15" s="6"/>
    </row>
    <row r="16" spans="1:19" ht="12.75">
      <c r="A16" s="100">
        <f t="shared" si="2"/>
        <v>11</v>
      </c>
      <c r="B16" s="27">
        <v>11</v>
      </c>
      <c r="C16" s="52"/>
      <c r="D16" s="53"/>
      <c r="E16" s="54"/>
      <c r="F16" s="53"/>
      <c r="G16" s="52"/>
      <c r="H16" s="103"/>
      <c r="I16" s="52"/>
      <c r="J16" s="52">
        <f>+MASTER!$B$6</f>
        <v>0</v>
      </c>
      <c r="K16" s="52">
        <f>+MASTER!$B$7</f>
        <v>0</v>
      </c>
      <c r="L16" s="108">
        <f t="shared" si="1"/>
        <v>0.523611111111111</v>
      </c>
      <c r="M16" s="107">
        <f t="shared" si="3"/>
        <v>0.5756944444444444</v>
      </c>
      <c r="N16" s="107">
        <f t="shared" si="4"/>
        <v>0.5798619708994709</v>
      </c>
      <c r="O16" s="107">
        <f t="shared" si="0"/>
      </c>
      <c r="P16" s="28">
        <f t="shared" si="5"/>
      </c>
      <c r="Q16" s="5"/>
      <c r="R16" s="6"/>
      <c r="S16" s="6"/>
    </row>
    <row r="17" spans="1:19" ht="12.75">
      <c r="A17" s="100">
        <f t="shared" si="2"/>
        <v>12</v>
      </c>
      <c r="B17" s="27">
        <v>12</v>
      </c>
      <c r="C17" s="52"/>
      <c r="D17" s="53"/>
      <c r="E17" s="54"/>
      <c r="F17" s="53"/>
      <c r="G17" s="52"/>
      <c r="H17" s="103"/>
      <c r="I17" s="52"/>
      <c r="J17" s="52">
        <f>+MASTER!$B$6</f>
        <v>0</v>
      </c>
      <c r="K17" s="52">
        <f>+MASTER!$B$7</f>
        <v>0</v>
      </c>
      <c r="L17" s="108">
        <f t="shared" si="1"/>
        <v>0.5270833333333332</v>
      </c>
      <c r="M17" s="107">
        <f t="shared" si="3"/>
        <v>0.5791666666666666</v>
      </c>
      <c r="N17" s="107">
        <f t="shared" si="4"/>
        <v>0.5833341931216931</v>
      </c>
      <c r="O17" s="107">
        <f t="shared" si="0"/>
      </c>
      <c r="P17" s="28">
        <f t="shared" si="5"/>
      </c>
      <c r="Q17" s="5"/>
      <c r="R17" s="6"/>
      <c r="S17" s="6"/>
    </row>
    <row r="18" spans="1:19" ht="12.75">
      <c r="A18" s="100">
        <f t="shared" si="2"/>
        <v>13</v>
      </c>
      <c r="B18" s="27">
        <v>13</v>
      </c>
      <c r="C18" s="52"/>
      <c r="D18" s="53"/>
      <c r="E18" s="54"/>
      <c r="F18" s="53"/>
      <c r="G18" s="52"/>
      <c r="H18" s="103"/>
      <c r="I18" s="52"/>
      <c r="J18" s="52">
        <f>+MASTER!$B$6</f>
        <v>0</v>
      </c>
      <c r="K18" s="52">
        <f>+MASTER!$B$7</f>
        <v>0</v>
      </c>
      <c r="L18" s="108">
        <f t="shared" si="1"/>
        <v>0.5305555555555554</v>
      </c>
      <c r="M18" s="107">
        <f t="shared" si="3"/>
        <v>0.5826388888888888</v>
      </c>
      <c r="N18" s="107">
        <f t="shared" si="4"/>
        <v>0.5868064153439153</v>
      </c>
      <c r="O18" s="107">
        <f t="shared" si="0"/>
      </c>
      <c r="P18" s="28">
        <f t="shared" si="5"/>
      </c>
      <c r="Q18" s="5"/>
      <c r="R18" s="6"/>
      <c r="S18" s="6"/>
    </row>
    <row r="19" spans="1:19" ht="12.75">
      <c r="A19" s="100">
        <f t="shared" si="2"/>
        <v>14</v>
      </c>
      <c r="B19" s="27">
        <v>14</v>
      </c>
      <c r="C19" s="52"/>
      <c r="D19" s="53"/>
      <c r="E19" s="54"/>
      <c r="F19" s="53"/>
      <c r="G19" s="52"/>
      <c r="H19" s="103"/>
      <c r="I19" s="52"/>
      <c r="J19" s="52">
        <f>+MASTER!$B$6</f>
        <v>0</v>
      </c>
      <c r="K19" s="52">
        <f>+MASTER!$B$7</f>
        <v>0</v>
      </c>
      <c r="L19" s="108">
        <f t="shared" si="1"/>
        <v>0.5340277777777777</v>
      </c>
      <c r="M19" s="107">
        <f t="shared" si="3"/>
        <v>0.586111111111111</v>
      </c>
      <c r="N19" s="107">
        <f t="shared" si="4"/>
        <v>0.5902786375661375</v>
      </c>
      <c r="O19" s="107">
        <f t="shared" si="0"/>
      </c>
      <c r="P19" s="28">
        <f t="shared" si="5"/>
      </c>
      <c r="Q19" s="5"/>
      <c r="R19" s="6"/>
      <c r="S19" s="6"/>
    </row>
    <row r="20" spans="1:19" ht="12.75">
      <c r="A20" s="100">
        <f t="shared" si="2"/>
        <v>15</v>
      </c>
      <c r="B20" s="27">
        <v>15</v>
      </c>
      <c r="C20" s="52"/>
      <c r="D20" s="53"/>
      <c r="E20" s="54"/>
      <c r="F20" s="53"/>
      <c r="G20" s="52"/>
      <c r="H20" s="103"/>
      <c r="I20" s="52"/>
      <c r="J20" s="52">
        <f>+MASTER!$B$6</f>
        <v>0</v>
      </c>
      <c r="K20" s="52">
        <f>+MASTER!$B$7</f>
        <v>0</v>
      </c>
      <c r="L20" s="108">
        <f t="shared" si="1"/>
        <v>0.5374999999999999</v>
      </c>
      <c r="M20" s="107">
        <f t="shared" si="3"/>
        <v>0.5895833333333332</v>
      </c>
      <c r="N20" s="107">
        <f t="shared" si="4"/>
        <v>0.5937508597883597</v>
      </c>
      <c r="O20" s="107">
        <f t="shared" si="0"/>
      </c>
      <c r="P20" s="28">
        <f t="shared" si="5"/>
      </c>
      <c r="Q20" s="5"/>
      <c r="R20" s="6"/>
      <c r="S20" s="6"/>
    </row>
    <row r="21" spans="1:19" ht="12.75">
      <c r="A21" s="100">
        <f t="shared" si="2"/>
        <v>16</v>
      </c>
      <c r="B21" s="27">
        <v>16</v>
      </c>
      <c r="C21" s="52"/>
      <c r="D21" s="53"/>
      <c r="E21" s="54"/>
      <c r="F21" s="53"/>
      <c r="G21" s="52"/>
      <c r="H21" s="103"/>
      <c r="I21" s="52"/>
      <c r="J21" s="52">
        <f>+MASTER!$B$6</f>
        <v>0</v>
      </c>
      <c r="K21" s="52">
        <f>+MASTER!$B$7</f>
        <v>0</v>
      </c>
      <c r="L21" s="108">
        <f t="shared" si="1"/>
        <v>0.5409722222222221</v>
      </c>
      <c r="M21" s="107">
        <f t="shared" si="3"/>
        <v>0.5930555555555554</v>
      </c>
      <c r="N21" s="107">
        <f t="shared" si="4"/>
        <v>0.5972230820105819</v>
      </c>
      <c r="O21" s="107">
        <f t="shared" si="0"/>
      </c>
      <c r="P21" s="28">
        <f t="shared" si="5"/>
      </c>
      <c r="Q21" s="5"/>
      <c r="R21" s="6"/>
      <c r="S21" s="6"/>
    </row>
    <row r="22" spans="1:19" ht="12.75">
      <c r="A22" s="100">
        <f t="shared" si="2"/>
        <v>17</v>
      </c>
      <c r="B22" s="27">
        <v>17</v>
      </c>
      <c r="C22" s="52"/>
      <c r="D22" s="53"/>
      <c r="E22" s="52"/>
      <c r="F22" s="53"/>
      <c r="G22" s="52"/>
      <c r="H22" s="103"/>
      <c r="I22" s="52"/>
      <c r="J22" s="52">
        <f>+MASTER!$B$6</f>
        <v>0</v>
      </c>
      <c r="K22" s="52">
        <f>+MASTER!$B$7</f>
        <v>0</v>
      </c>
      <c r="L22" s="108">
        <f t="shared" si="1"/>
        <v>0.5444444444444443</v>
      </c>
      <c r="M22" s="107">
        <f t="shared" si="3"/>
        <v>0.5965277777777777</v>
      </c>
      <c r="N22" s="107">
        <f t="shared" si="4"/>
        <v>0.6006953042328042</v>
      </c>
      <c r="O22" s="107">
        <f t="shared" si="0"/>
      </c>
      <c r="P22" s="28">
        <f t="shared" si="5"/>
      </c>
      <c r="Q22" s="5"/>
      <c r="R22" s="6"/>
      <c r="S22" s="6"/>
    </row>
    <row r="23" spans="1:19" ht="12.75">
      <c r="A23" s="100">
        <f t="shared" si="2"/>
        <v>18</v>
      </c>
      <c r="B23" s="27">
        <v>18</v>
      </c>
      <c r="C23" s="52"/>
      <c r="D23" s="53"/>
      <c r="E23" s="54"/>
      <c r="F23" s="53"/>
      <c r="G23" s="52"/>
      <c r="H23" s="103"/>
      <c r="I23" s="52"/>
      <c r="J23" s="52">
        <f>+MASTER!$B$6</f>
        <v>0</v>
      </c>
      <c r="K23" s="52">
        <f>+MASTER!$B$7</f>
        <v>0</v>
      </c>
      <c r="L23" s="108">
        <f t="shared" si="1"/>
        <v>0.5479166666666665</v>
      </c>
      <c r="M23" s="107">
        <f t="shared" si="3"/>
        <v>0.5999999999999999</v>
      </c>
      <c r="N23" s="107">
        <f t="shared" si="4"/>
        <v>0.6041675264550264</v>
      </c>
      <c r="O23" s="107">
        <f t="shared" si="0"/>
      </c>
      <c r="P23" s="28">
        <f t="shared" si="5"/>
      </c>
      <c r="Q23" s="5"/>
      <c r="R23" s="6"/>
      <c r="S23" s="6"/>
    </row>
    <row r="24" spans="1:19" ht="12.75">
      <c r="A24" s="100">
        <f t="shared" si="2"/>
        <v>19</v>
      </c>
      <c r="B24" s="27">
        <v>19</v>
      </c>
      <c r="C24" s="52"/>
      <c r="D24" s="55"/>
      <c r="E24" s="52"/>
      <c r="F24" s="55"/>
      <c r="G24" s="52"/>
      <c r="H24" s="103"/>
      <c r="I24" s="52"/>
      <c r="J24" s="52">
        <f>+MASTER!$B$6</f>
        <v>0</v>
      </c>
      <c r="K24" s="52">
        <f>+MASTER!$B$7</f>
        <v>0</v>
      </c>
      <c r="L24" s="108">
        <f t="shared" si="1"/>
        <v>0.5513888888888887</v>
      </c>
      <c r="M24" s="107">
        <f t="shared" si="3"/>
        <v>0.6034722222222221</v>
      </c>
      <c r="N24" s="107">
        <f t="shared" si="4"/>
        <v>0.6076397486772486</v>
      </c>
      <c r="O24" s="107">
        <f t="shared" si="0"/>
      </c>
      <c r="P24" s="28">
        <f t="shared" si="5"/>
      </c>
      <c r="Q24" s="5"/>
      <c r="R24" s="6"/>
      <c r="S24" s="6"/>
    </row>
    <row r="25" spans="1:19" ht="12.75">
      <c r="A25" s="100">
        <f t="shared" si="2"/>
        <v>20</v>
      </c>
      <c r="B25" s="27">
        <v>20</v>
      </c>
      <c r="C25" s="53"/>
      <c r="D25" s="53"/>
      <c r="E25" s="54"/>
      <c r="F25" s="53"/>
      <c r="G25" s="53"/>
      <c r="H25" s="56"/>
      <c r="I25" s="53"/>
      <c r="J25" s="52">
        <f>+MASTER!$B$6</f>
        <v>0</v>
      </c>
      <c r="K25" s="52">
        <f>+MASTER!$B$7</f>
        <v>0</v>
      </c>
      <c r="L25" s="108">
        <f t="shared" si="1"/>
        <v>0.5548611111111109</v>
      </c>
      <c r="M25" s="107">
        <f t="shared" si="3"/>
        <v>0.6069444444444443</v>
      </c>
      <c r="N25" s="107">
        <f t="shared" si="4"/>
        <v>0.6111119708994708</v>
      </c>
      <c r="O25" s="107">
        <f>IF(H25&gt;0,+N25+$O$3/H25/24,"")</f>
      </c>
      <c r="P25" s="28">
        <f t="shared" si="5"/>
      </c>
      <c r="Q25" s="5"/>
      <c r="R25" s="6"/>
      <c r="S25" s="6"/>
    </row>
    <row r="26" spans="1:19" ht="12.75">
      <c r="A26" s="100">
        <f t="shared" si="2"/>
        <v>0</v>
      </c>
      <c r="B26" s="27"/>
      <c r="C26" s="57"/>
      <c r="D26" s="57"/>
      <c r="E26" s="57"/>
      <c r="F26" s="57"/>
      <c r="G26" s="57"/>
      <c r="H26" s="104"/>
      <c r="I26" s="57"/>
      <c r="J26" s="52">
        <f>+MASTER!$B$6</f>
        <v>0</v>
      </c>
      <c r="K26" s="52">
        <f>+MASTER!$B$7</f>
        <v>0</v>
      </c>
      <c r="L26" s="108">
        <f t="shared" si="1"/>
        <v>0.5583333333333331</v>
      </c>
      <c r="M26" s="107">
        <f t="shared" si="3"/>
        <v>0.6104166666666665</v>
      </c>
      <c r="N26" s="107">
        <f t="shared" si="4"/>
        <v>0.614584193121693</v>
      </c>
      <c r="O26" s="107">
        <f aca="true" t="shared" si="6" ref="O26:O35">IF(H26&gt;0,+N26+$O$3/H26/24,"")</f>
      </c>
      <c r="P26" s="28">
        <f t="shared" si="5"/>
      </c>
      <c r="Q26" s="5"/>
      <c r="R26" s="6"/>
      <c r="S26" s="6"/>
    </row>
    <row r="27" spans="1:19" ht="12.75">
      <c r="A27" s="100">
        <f t="shared" si="2"/>
        <v>0</v>
      </c>
      <c r="B27" s="27"/>
      <c r="C27" s="57"/>
      <c r="D27" s="57"/>
      <c r="E27" s="57"/>
      <c r="F27" s="57"/>
      <c r="G27" s="57"/>
      <c r="H27" s="104"/>
      <c r="I27" s="57"/>
      <c r="J27" s="52">
        <f>+MASTER!$B$6</f>
        <v>0</v>
      </c>
      <c r="K27" s="52">
        <f>+MASTER!$B$7</f>
        <v>0</v>
      </c>
      <c r="L27" s="108">
        <f t="shared" si="1"/>
        <v>0.5618055555555553</v>
      </c>
      <c r="M27" s="107">
        <f t="shared" si="3"/>
        <v>0.6138888888888887</v>
      </c>
      <c r="N27" s="107">
        <f t="shared" si="4"/>
        <v>0.6180564153439152</v>
      </c>
      <c r="O27" s="107">
        <f t="shared" si="6"/>
      </c>
      <c r="P27" s="28">
        <f t="shared" si="5"/>
      </c>
      <c r="Q27" s="5"/>
      <c r="R27" s="6"/>
      <c r="S27" s="6"/>
    </row>
    <row r="28" spans="1:19" ht="12.75">
      <c r="A28" s="100">
        <f t="shared" si="2"/>
        <v>0</v>
      </c>
      <c r="B28" s="27"/>
      <c r="C28" s="57"/>
      <c r="D28" s="57"/>
      <c r="E28" s="57"/>
      <c r="F28" s="57"/>
      <c r="G28" s="57"/>
      <c r="H28" s="104"/>
      <c r="I28" s="57"/>
      <c r="J28" s="52">
        <f>+MASTER!$B$6</f>
        <v>0</v>
      </c>
      <c r="K28" s="52">
        <f>+MASTER!$B$7</f>
        <v>0</v>
      </c>
      <c r="L28" s="108">
        <f t="shared" si="1"/>
        <v>0.5652777777777775</v>
      </c>
      <c r="M28" s="107">
        <f t="shared" si="3"/>
        <v>0.6173611111111109</v>
      </c>
      <c r="N28" s="107">
        <f t="shared" si="4"/>
        <v>0.6215286375661374</v>
      </c>
      <c r="O28" s="107">
        <f t="shared" si="6"/>
      </c>
      <c r="P28" s="28">
        <f t="shared" si="5"/>
      </c>
      <c r="Q28" s="5"/>
      <c r="R28" s="6"/>
      <c r="S28" s="6"/>
    </row>
    <row r="29" spans="1:19" ht="12.75">
      <c r="A29" s="100">
        <f t="shared" si="2"/>
        <v>0</v>
      </c>
      <c r="B29" s="27"/>
      <c r="C29" s="57"/>
      <c r="D29" s="57"/>
      <c r="E29" s="57"/>
      <c r="F29" s="57"/>
      <c r="G29" s="57"/>
      <c r="H29" s="104"/>
      <c r="I29" s="57"/>
      <c r="J29" s="52">
        <f>+MASTER!$B$6</f>
        <v>0</v>
      </c>
      <c r="K29" s="52">
        <f>+MASTER!$B$7</f>
        <v>0</v>
      </c>
      <c r="L29" s="108">
        <f t="shared" si="1"/>
        <v>0.5687499999999998</v>
      </c>
      <c r="M29" s="107">
        <f t="shared" si="3"/>
        <v>0.6208333333333331</v>
      </c>
      <c r="N29" s="107">
        <f t="shared" si="4"/>
        <v>0.6250008597883596</v>
      </c>
      <c r="O29" s="107">
        <f t="shared" si="6"/>
      </c>
      <c r="P29" s="28">
        <f t="shared" si="5"/>
      </c>
      <c r="Q29" s="5"/>
      <c r="R29" s="6"/>
      <c r="S29" s="6"/>
    </row>
    <row r="30" spans="1:19" ht="12.75">
      <c r="A30" s="100">
        <f t="shared" si="2"/>
        <v>0</v>
      </c>
      <c r="B30" s="27"/>
      <c r="C30" s="57"/>
      <c r="D30" s="57"/>
      <c r="E30" s="57"/>
      <c r="F30" s="57"/>
      <c r="G30" s="57"/>
      <c r="H30" s="104"/>
      <c r="I30" s="57"/>
      <c r="J30" s="52">
        <f>+MASTER!$B$6</f>
        <v>0</v>
      </c>
      <c r="K30" s="52">
        <f>+MASTER!$B$7</f>
        <v>0</v>
      </c>
      <c r="L30" s="108">
        <f t="shared" si="1"/>
        <v>0.572222222222222</v>
      </c>
      <c r="M30" s="107">
        <f t="shared" si="3"/>
        <v>0.6243055555555553</v>
      </c>
      <c r="N30" s="107">
        <f t="shared" si="4"/>
        <v>0.6284730820105818</v>
      </c>
      <c r="O30" s="107">
        <f t="shared" si="6"/>
      </c>
      <c r="P30" s="28">
        <f t="shared" si="5"/>
      </c>
      <c r="Q30" s="5"/>
      <c r="R30" s="6"/>
      <c r="S30" s="6"/>
    </row>
    <row r="31" spans="1:19" ht="12.75">
      <c r="A31" s="100">
        <f t="shared" si="2"/>
        <v>0</v>
      </c>
      <c r="B31" s="27"/>
      <c r="C31" s="57"/>
      <c r="D31" s="57"/>
      <c r="E31" s="57"/>
      <c r="F31" s="57"/>
      <c r="G31" s="57"/>
      <c r="H31" s="104"/>
      <c r="I31" s="57"/>
      <c r="J31" s="52">
        <f>+MASTER!$B$6</f>
        <v>0</v>
      </c>
      <c r="K31" s="52">
        <f>+MASTER!$B$7</f>
        <v>0</v>
      </c>
      <c r="L31" s="108">
        <f t="shared" si="1"/>
        <v>0.5756944444444442</v>
      </c>
      <c r="M31" s="107">
        <f t="shared" si="3"/>
        <v>0.6277777777777775</v>
      </c>
      <c r="N31" s="107">
        <f t="shared" si="4"/>
        <v>0.631945304232804</v>
      </c>
      <c r="O31" s="107">
        <f t="shared" si="6"/>
      </c>
      <c r="P31" s="28">
        <f t="shared" si="5"/>
      </c>
      <c r="Q31" s="5"/>
      <c r="R31" s="6"/>
      <c r="S31" s="6"/>
    </row>
    <row r="32" spans="1:19" ht="12.75">
      <c r="A32" s="100">
        <f t="shared" si="2"/>
        <v>0</v>
      </c>
      <c r="B32" s="27"/>
      <c r="C32" s="57"/>
      <c r="D32" s="57"/>
      <c r="E32" s="57"/>
      <c r="F32" s="57"/>
      <c r="G32" s="57"/>
      <c r="H32" s="104"/>
      <c r="I32" s="57"/>
      <c r="J32" s="52">
        <f>+MASTER!$B$6</f>
        <v>0</v>
      </c>
      <c r="K32" s="52">
        <f>+MASTER!$B$7</f>
        <v>0</v>
      </c>
      <c r="L32" s="108">
        <f t="shared" si="1"/>
        <v>0.5791666666666664</v>
      </c>
      <c r="M32" s="107">
        <f t="shared" si="3"/>
        <v>0.6312499999999998</v>
      </c>
      <c r="N32" s="107">
        <f t="shared" si="4"/>
        <v>0.6354175264550262</v>
      </c>
      <c r="O32" s="107">
        <f t="shared" si="6"/>
      </c>
      <c r="P32" s="28">
        <f t="shared" si="5"/>
      </c>
      <c r="Q32" s="5"/>
      <c r="R32" s="6"/>
      <c r="S32" s="6"/>
    </row>
    <row r="33" spans="1:19" ht="12.75">
      <c r="A33" s="100">
        <f t="shared" si="2"/>
        <v>0</v>
      </c>
      <c r="B33" s="27"/>
      <c r="C33" s="57"/>
      <c r="D33" s="57"/>
      <c r="E33" s="57"/>
      <c r="F33" s="57"/>
      <c r="G33" s="57"/>
      <c r="H33" s="104"/>
      <c r="I33" s="57"/>
      <c r="J33" s="52">
        <f>+MASTER!$B$6</f>
        <v>0</v>
      </c>
      <c r="K33" s="52">
        <f>+MASTER!$B$7</f>
        <v>0</v>
      </c>
      <c r="L33" s="108">
        <f t="shared" si="1"/>
        <v>0.5826388888888886</v>
      </c>
      <c r="M33" s="107">
        <f t="shared" si="3"/>
        <v>0.634722222222222</v>
      </c>
      <c r="N33" s="107">
        <f t="shared" si="4"/>
        <v>0.6388897486772485</v>
      </c>
      <c r="O33" s="107">
        <f t="shared" si="6"/>
      </c>
      <c r="P33" s="28">
        <f t="shared" si="5"/>
      </c>
      <c r="Q33" s="5"/>
      <c r="R33" s="6"/>
      <c r="S33" s="6"/>
    </row>
    <row r="34" spans="1:19" ht="12.75">
      <c r="A34" s="100">
        <f t="shared" si="2"/>
        <v>0</v>
      </c>
      <c r="B34" s="27"/>
      <c r="C34" s="57"/>
      <c r="D34" s="57"/>
      <c r="E34" s="57"/>
      <c r="F34" s="57"/>
      <c r="G34" s="57"/>
      <c r="H34" s="104"/>
      <c r="I34" s="57"/>
      <c r="J34" s="52">
        <f>+MASTER!$B$6</f>
        <v>0</v>
      </c>
      <c r="K34" s="52">
        <f>+MASTER!$B$7</f>
        <v>0</v>
      </c>
      <c r="L34" s="108">
        <f t="shared" si="1"/>
        <v>0.5861111111111108</v>
      </c>
      <c r="M34" s="107">
        <f t="shared" si="3"/>
        <v>0.6381944444444442</v>
      </c>
      <c r="N34" s="107">
        <f t="shared" si="4"/>
        <v>0.6423619708994707</v>
      </c>
      <c r="O34" s="107">
        <f t="shared" si="6"/>
      </c>
      <c r="P34" s="28">
        <f t="shared" si="5"/>
      </c>
      <c r="Q34" s="5"/>
      <c r="R34" s="6"/>
      <c r="S34" s="6"/>
    </row>
    <row r="35" spans="1:19" ht="12.75">
      <c r="A35" s="100">
        <f t="shared" si="2"/>
        <v>0</v>
      </c>
      <c r="B35" s="27"/>
      <c r="C35" s="57"/>
      <c r="D35" s="57"/>
      <c r="E35" s="57"/>
      <c r="F35" s="57"/>
      <c r="G35" s="57"/>
      <c r="H35" s="104"/>
      <c r="I35" s="57"/>
      <c r="J35" s="52">
        <f>+MASTER!$B$6</f>
        <v>0</v>
      </c>
      <c r="K35" s="52">
        <f>+MASTER!$B$7</f>
        <v>0</v>
      </c>
      <c r="L35" s="108">
        <f t="shared" si="1"/>
        <v>0.589583333333333</v>
      </c>
      <c r="M35" s="107">
        <f t="shared" si="3"/>
        <v>0.6416666666666664</v>
      </c>
      <c r="N35" s="107">
        <f t="shared" si="4"/>
        <v>0.6458341931216929</v>
      </c>
      <c r="O35" s="107">
        <f t="shared" si="6"/>
      </c>
      <c r="P35" s="28">
        <f t="shared" si="5"/>
      </c>
      <c r="Q35" s="5"/>
      <c r="R35" s="6"/>
      <c r="S35" s="6"/>
    </row>
    <row r="36" spans="2:16" ht="12.75">
      <c r="B36" s="29"/>
      <c r="C36" s="30" t="s">
        <v>34</v>
      </c>
      <c r="D36" s="31"/>
      <c r="E36" s="32"/>
      <c r="F36" s="33"/>
      <c r="G36" s="33"/>
      <c r="H36" s="18"/>
      <c r="I36" s="18"/>
      <c r="J36" s="18"/>
      <c r="K36" s="18"/>
      <c r="L36" s="109"/>
      <c r="M36" s="109"/>
      <c r="N36" s="109"/>
      <c r="O36" s="109"/>
      <c r="P36" s="34"/>
    </row>
    <row r="37" spans="3:20" ht="12.75">
      <c r="C37" s="7"/>
      <c r="G37" s="7"/>
      <c r="I37" s="7"/>
      <c r="J37" s="7"/>
      <c r="K37" s="7"/>
      <c r="N37" s="110" t="s">
        <v>107</v>
      </c>
      <c r="R37" s="7"/>
      <c r="S37" s="7"/>
      <c r="T37" s="7"/>
    </row>
    <row r="38" spans="3:20" ht="12.75">
      <c r="C38" s="7"/>
      <c r="G38" s="7"/>
      <c r="I38" s="7"/>
      <c r="J38" s="7"/>
      <c r="K38" s="7"/>
      <c r="R38" s="7"/>
      <c r="S38" s="7"/>
      <c r="T38" s="7"/>
    </row>
    <row r="39" spans="2:20" ht="12.75">
      <c r="B39" s="7"/>
      <c r="C39" s="7"/>
      <c r="G39" s="7"/>
      <c r="I39" s="7"/>
      <c r="J39" s="7"/>
      <c r="K39" s="7"/>
      <c r="R39" s="7"/>
      <c r="S39" s="7"/>
      <c r="T39" s="7"/>
    </row>
    <row r="40" spans="2:20" ht="12.75">
      <c r="B40" s="7"/>
      <c r="C40" s="7"/>
      <c r="G40" s="7"/>
      <c r="I40" s="7"/>
      <c r="J40" s="7"/>
      <c r="K40" s="7"/>
      <c r="R40" s="7"/>
      <c r="S40" s="7"/>
      <c r="T40" s="7"/>
    </row>
    <row r="41" spans="2:20" ht="12.75">
      <c r="B41" s="7"/>
      <c r="C41" s="7"/>
      <c r="G41" s="7"/>
      <c r="I41" s="7"/>
      <c r="J41" s="7"/>
      <c r="K41" s="7"/>
      <c r="R41" s="7"/>
      <c r="S41" s="7"/>
      <c r="T41" s="7"/>
    </row>
    <row r="42" spans="2:20" ht="12.75">
      <c r="B42" s="7"/>
      <c r="C42" s="7"/>
      <c r="G42" s="7"/>
      <c r="I42" s="7"/>
      <c r="J42" s="7"/>
      <c r="K42" s="7"/>
      <c r="R42" s="7"/>
      <c r="S42" s="7"/>
      <c r="T42" s="7"/>
    </row>
    <row r="43" spans="2:20" ht="12.75">
      <c r="B43" s="7"/>
      <c r="C43" s="7"/>
      <c r="G43" s="7"/>
      <c r="I43" s="7"/>
      <c r="J43" s="7"/>
      <c r="K43" s="7"/>
      <c r="R43" s="7"/>
      <c r="S43" s="7"/>
      <c r="T43" s="7"/>
    </row>
    <row r="44" spans="2:11" ht="12.75">
      <c r="B44" s="7"/>
      <c r="C44" s="7"/>
      <c r="G44" s="7"/>
      <c r="I44" s="7"/>
      <c r="J44" s="7"/>
      <c r="K44" s="7"/>
    </row>
    <row r="45" spans="2:11" ht="12.75">
      <c r="B45" s="7"/>
      <c r="C45" s="7"/>
      <c r="G45" s="7"/>
      <c r="I45" s="7"/>
      <c r="J45" s="7"/>
      <c r="K45" s="7"/>
    </row>
    <row r="46" spans="2:11" ht="12.75">
      <c r="B46" s="7"/>
      <c r="C46" s="7"/>
      <c r="G46" s="7"/>
      <c r="I46" s="7"/>
      <c r="J46" s="7"/>
      <c r="K46" s="7"/>
    </row>
    <row r="47" spans="2:11" ht="12.75">
      <c r="B47" s="7"/>
      <c r="C47" s="7"/>
      <c r="G47" s="7"/>
      <c r="I47" s="7"/>
      <c r="J47" s="7"/>
      <c r="K47" s="7"/>
    </row>
  </sheetData>
  <sheetProtection/>
  <mergeCells count="1">
    <mergeCell ref="B2:C2"/>
  </mergeCells>
  <printOptions/>
  <pageMargins left="0.5118110236220472" right="0.5905511811023623" top="0.6692913385826772" bottom="0.629921259842519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zoomScalePageLayoutView="0" workbookViewId="0" topLeftCell="A1">
      <selection activeCell="B6" sqref="B6:N37"/>
    </sheetView>
  </sheetViews>
  <sheetFormatPr defaultColWidth="9.140625" defaultRowHeight="12.75"/>
  <cols>
    <col min="1" max="1" width="6.57421875" style="7" customWidth="1"/>
    <col min="2" max="2" width="7.421875" style="7" customWidth="1"/>
    <col min="3" max="3" width="20.421875" style="7" customWidth="1"/>
    <col min="4" max="4" width="16.00390625" style="10" customWidth="1"/>
    <col min="5" max="5" width="13.8515625" style="10" customWidth="1"/>
    <col min="6" max="6" width="9.421875" style="10" customWidth="1"/>
    <col min="7" max="11" width="8.8515625" style="10" customWidth="1"/>
    <col min="12" max="13" width="10.28125" style="10" customWidth="1"/>
    <col min="14" max="14" width="8.8515625" style="10" customWidth="1"/>
    <col min="15" max="16384" width="9.140625" style="7" customWidth="1"/>
  </cols>
  <sheetData>
    <row r="1" spans="2:14" ht="18">
      <c r="B1" s="150" t="str">
        <f>+MASTER!B1</f>
        <v>WPFC 2011 Training Route 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ht="18">
      <c r="B2" s="152">
        <f>+MASTER!B2</f>
        <v>40783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4" ht="18">
      <c r="B3" s="150" t="str">
        <f>+MASTER!B3</f>
        <v>Brits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14" ht="18">
      <c r="B4" s="154" t="str">
        <f>+MASTER!B4</f>
        <v>Blue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2:14" ht="18">
      <c r="B5" s="149" t="s">
        <v>36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2.75">
      <c r="A6" s="19">
        <f>HYPERLINK(B6&amp;".xls",B6)</f>
        <v>0</v>
      </c>
      <c r="B6" s="116">
        <v>0</v>
      </c>
      <c r="C6" s="117" t="s">
        <v>45</v>
      </c>
      <c r="D6" s="27"/>
      <c r="E6" s="27"/>
      <c r="F6" s="27"/>
      <c r="G6" s="35" t="e">
        <f ca="1">INDIRECT("["&amp;B6&amp;".xls]RESULT!$H$42")</f>
        <v>#N/A</v>
      </c>
      <c r="H6" s="35">
        <f ca="1">INDIRECT("["&amp;B6&amp;".xls]RESULT!$J$42")</f>
        <v>12000</v>
      </c>
      <c r="I6" s="35">
        <f ca="1">INDIRECT("["&amp;B6&amp;".xls]RESULT!$K$42")</f>
        <v>0</v>
      </c>
      <c r="J6" s="35">
        <f ca="1">INDIRECT("["&amp;B6&amp;".xls]RESULT!$L$42")</f>
        <v>600</v>
      </c>
      <c r="K6" s="35">
        <f ca="1">INDIRECT("["&amp;B6&amp;".xls]RESULT!$C$45")+INDIRECT("["&amp;B6&amp;".xls]RESULT!$C$46")</f>
        <v>0</v>
      </c>
      <c r="L6" s="35">
        <f ca="1">INDIRECT("["&amp;B6&amp;".xls]RESULT!$G$45")+INDIRECT("["&amp;B6&amp;".xls]RESULT!$G$46")</f>
        <v>0</v>
      </c>
      <c r="M6" s="35">
        <f ca="1">INDIRECT("["&amp;B6&amp;".xls]RESULT!$L$45")+INDIRECT("["&amp;B6&amp;".xls]RESULT!$L$46")</f>
        <v>0</v>
      </c>
      <c r="N6" s="36" t="e">
        <f>+G6+H6+I6+J6+K6+L6+M6</f>
        <v>#N/A</v>
      </c>
    </row>
    <row r="7" spans="1:14" ht="12.75">
      <c r="A7" s="111" t="s">
        <v>46</v>
      </c>
      <c r="B7" s="112" t="s">
        <v>39</v>
      </c>
      <c r="C7" s="113" t="s">
        <v>11</v>
      </c>
      <c r="D7" s="113" t="s">
        <v>16</v>
      </c>
      <c r="E7" s="113" t="s">
        <v>32</v>
      </c>
      <c r="F7" s="113" t="s">
        <v>50</v>
      </c>
      <c r="G7" s="112" t="s">
        <v>20</v>
      </c>
      <c r="H7" s="114" t="s">
        <v>113</v>
      </c>
      <c r="I7" s="115" t="s">
        <v>30</v>
      </c>
      <c r="J7" s="112" t="s">
        <v>114</v>
      </c>
      <c r="K7" s="113" t="s">
        <v>19</v>
      </c>
      <c r="L7" s="113" t="s">
        <v>21</v>
      </c>
      <c r="M7" s="113" t="s">
        <v>33</v>
      </c>
      <c r="N7" s="113" t="s">
        <v>2</v>
      </c>
    </row>
    <row r="8" spans="1:14" ht="12" customHeight="1">
      <c r="A8" s="19">
        <f aca="true" t="shared" si="0" ref="A8:A37">HYPERLINK(B8&amp;".xls",B8)</f>
        <v>1</v>
      </c>
      <c r="B8" s="37">
        <f>+'START LIST'!B6</f>
        <v>1</v>
      </c>
      <c r="C8" s="37" t="str">
        <f>+'START LIST'!C6</f>
        <v>Frank Eckard</v>
      </c>
      <c r="D8" s="37" t="str">
        <f>+'START LIST'!G6</f>
        <v>ZS-KNH</v>
      </c>
      <c r="E8" s="38" t="str">
        <f>+'START LIST'!E6</f>
        <v>South Africa</v>
      </c>
      <c r="F8" s="118" t="str">
        <f>+'START LIST'!I6</f>
        <v>Prec</v>
      </c>
      <c r="G8" s="35" t="e">
        <f ca="1" t="shared" si="1" ref="G8:G22">INDIRECT("["&amp;B8&amp;".xls]RESULT!$H$42")</f>
        <v>#REF!</v>
      </c>
      <c r="H8" s="35" t="e">
        <f ca="1" t="shared" si="2" ref="H8:H22">INDIRECT("["&amp;B8&amp;".xls]RESULT!$J$42")</f>
        <v>#REF!</v>
      </c>
      <c r="I8" s="35" t="e">
        <f ca="1" t="shared" si="3" ref="I8:I22">INDIRECT("["&amp;B8&amp;".xls]RESULT!$K$42")</f>
        <v>#REF!</v>
      </c>
      <c r="J8" s="35" t="e">
        <f ca="1" t="shared" si="4" ref="J8:J22">INDIRECT("["&amp;B8&amp;".xls]RESULT!$L$42")</f>
        <v>#REF!</v>
      </c>
      <c r="K8" s="35" t="e">
        <f ca="1" t="shared" si="5" ref="K8:K22">INDIRECT("["&amp;B8&amp;".xls]RESULT!$C$45")+INDIRECT("["&amp;B8&amp;".xls]RESULT!$C$46")</f>
        <v>#REF!</v>
      </c>
      <c r="L8" s="35" t="e">
        <f ca="1" t="shared" si="6" ref="L8:L22">INDIRECT("["&amp;B8&amp;".xls]RESULT!$G$45")+INDIRECT("["&amp;B8&amp;".xls]RESULT!$G$46")</f>
        <v>#REF!</v>
      </c>
      <c r="M8" s="35" t="e">
        <f ca="1" t="shared" si="7" ref="M8:M22">INDIRECT("["&amp;B8&amp;".xls]RESULT!$L$45")+INDIRECT("["&amp;B8&amp;".xls]RESULT!$L$46")</f>
        <v>#REF!</v>
      </c>
      <c r="N8" s="36" t="e">
        <f aca="true" t="shared" si="8" ref="N8:N22">+G8+H8+I8+J8+K8+L8+M8</f>
        <v>#REF!</v>
      </c>
    </row>
    <row r="9" spans="1:14" ht="12.75">
      <c r="A9" s="19">
        <f t="shared" si="0"/>
        <v>2</v>
      </c>
      <c r="B9" s="37">
        <v>2</v>
      </c>
      <c r="C9" s="37" t="str">
        <f>+'START LIST'!C7</f>
        <v>Cally Eckard</v>
      </c>
      <c r="D9" s="37" t="str">
        <f>+'START LIST'!G7</f>
        <v>ZS-MOC</v>
      </c>
      <c r="E9" s="38" t="str">
        <f>+'START LIST'!E7</f>
        <v>South Africa</v>
      </c>
      <c r="F9" s="118" t="str">
        <f>+'START LIST'!I7</f>
        <v>Prec</v>
      </c>
      <c r="G9" s="35" t="e">
        <f ca="1" t="shared" si="1"/>
        <v>#REF!</v>
      </c>
      <c r="H9" s="35" t="e">
        <f ca="1" t="shared" si="2"/>
        <v>#REF!</v>
      </c>
      <c r="I9" s="35" t="e">
        <f ca="1" t="shared" si="3"/>
        <v>#REF!</v>
      </c>
      <c r="J9" s="35" t="e">
        <f ca="1" t="shared" si="4"/>
        <v>#REF!</v>
      </c>
      <c r="K9" s="35" t="e">
        <f ca="1" t="shared" si="5"/>
        <v>#REF!</v>
      </c>
      <c r="L9" s="35" t="e">
        <f ca="1" t="shared" si="6"/>
        <v>#REF!</v>
      </c>
      <c r="M9" s="35" t="e">
        <f ca="1" t="shared" si="7"/>
        <v>#REF!</v>
      </c>
      <c r="N9" s="36" t="e">
        <f t="shared" si="8"/>
        <v>#REF!</v>
      </c>
    </row>
    <row r="10" spans="1:14" ht="12.75">
      <c r="A10" s="19">
        <f t="shared" si="0"/>
        <v>3</v>
      </c>
      <c r="B10" s="37">
        <v>3</v>
      </c>
      <c r="C10" s="37" t="str">
        <f>+'START LIST'!C8</f>
        <v>Jonty Esser</v>
      </c>
      <c r="D10" s="37" t="str">
        <f>+'START LIST'!G8</f>
        <v>ZS-KLJ</v>
      </c>
      <c r="E10" s="38" t="str">
        <f>+'START LIST'!E8</f>
        <v>South Africa</v>
      </c>
      <c r="F10" s="118" t="str">
        <f>+'START LIST'!I8</f>
        <v>Prec</v>
      </c>
      <c r="G10" s="35" t="e">
        <f ca="1" t="shared" si="1"/>
        <v>#REF!</v>
      </c>
      <c r="H10" s="35" t="e">
        <f ca="1" t="shared" si="2"/>
        <v>#REF!</v>
      </c>
      <c r="I10" s="35" t="e">
        <f ca="1" t="shared" si="3"/>
        <v>#REF!</v>
      </c>
      <c r="J10" s="35" t="e">
        <f ca="1" t="shared" si="4"/>
        <v>#REF!</v>
      </c>
      <c r="K10" s="35" t="e">
        <f ca="1" t="shared" si="5"/>
        <v>#REF!</v>
      </c>
      <c r="L10" s="35" t="e">
        <f ca="1" t="shared" si="6"/>
        <v>#REF!</v>
      </c>
      <c r="M10" s="35" t="e">
        <f ca="1" t="shared" si="7"/>
        <v>#REF!</v>
      </c>
      <c r="N10" s="36" t="e">
        <f t="shared" si="8"/>
        <v>#REF!</v>
      </c>
    </row>
    <row r="11" spans="1:14" ht="12.75">
      <c r="A11" s="19">
        <f t="shared" si="0"/>
        <v>4</v>
      </c>
      <c r="B11" s="37">
        <v>4</v>
      </c>
      <c r="C11" s="37">
        <f>+'START LIST'!C9</f>
        <v>0</v>
      </c>
      <c r="D11" s="37">
        <f>+'START LIST'!G9</f>
        <v>0</v>
      </c>
      <c r="E11" s="38">
        <f>+'START LIST'!E9</f>
        <v>0</v>
      </c>
      <c r="F11" s="118">
        <f>+'START LIST'!I9</f>
        <v>0</v>
      </c>
      <c r="G11" s="35" t="e">
        <f ca="1" t="shared" si="1"/>
        <v>#REF!</v>
      </c>
      <c r="H11" s="35" t="e">
        <f ca="1" t="shared" si="2"/>
        <v>#REF!</v>
      </c>
      <c r="I11" s="35" t="e">
        <f ca="1" t="shared" si="3"/>
        <v>#REF!</v>
      </c>
      <c r="J11" s="35" t="e">
        <f ca="1" t="shared" si="4"/>
        <v>#REF!</v>
      </c>
      <c r="K11" s="35" t="e">
        <f ca="1" t="shared" si="5"/>
        <v>#REF!</v>
      </c>
      <c r="L11" s="35" t="e">
        <f ca="1" t="shared" si="6"/>
        <v>#REF!</v>
      </c>
      <c r="M11" s="35" t="e">
        <f ca="1" t="shared" si="7"/>
        <v>#REF!</v>
      </c>
      <c r="N11" s="36" t="e">
        <f t="shared" si="8"/>
        <v>#REF!</v>
      </c>
    </row>
    <row r="12" spans="1:14" ht="12.75">
      <c r="A12" s="19">
        <f t="shared" si="0"/>
        <v>5</v>
      </c>
      <c r="B12" s="37">
        <v>5</v>
      </c>
      <c r="C12" s="37">
        <f>+'START LIST'!C10</f>
        <v>0</v>
      </c>
      <c r="D12" s="37">
        <f>+'START LIST'!G10</f>
        <v>0</v>
      </c>
      <c r="E12" s="38">
        <f>+'START LIST'!E10</f>
        <v>0</v>
      </c>
      <c r="F12" s="118">
        <f>+'START LIST'!I10</f>
        <v>0</v>
      </c>
      <c r="G12" s="35" t="e">
        <f ca="1" t="shared" si="1"/>
        <v>#REF!</v>
      </c>
      <c r="H12" s="35" t="e">
        <f ca="1" t="shared" si="2"/>
        <v>#REF!</v>
      </c>
      <c r="I12" s="35" t="e">
        <f ca="1" t="shared" si="3"/>
        <v>#REF!</v>
      </c>
      <c r="J12" s="35" t="e">
        <f ca="1" t="shared" si="4"/>
        <v>#REF!</v>
      </c>
      <c r="K12" s="35" t="e">
        <f ca="1" t="shared" si="5"/>
        <v>#REF!</v>
      </c>
      <c r="L12" s="35" t="e">
        <f ca="1" t="shared" si="6"/>
        <v>#REF!</v>
      </c>
      <c r="M12" s="35" t="e">
        <f ca="1" t="shared" si="7"/>
        <v>#REF!</v>
      </c>
      <c r="N12" s="36" t="e">
        <f t="shared" si="8"/>
        <v>#REF!</v>
      </c>
    </row>
    <row r="13" spans="1:14" ht="12.75">
      <c r="A13" s="19">
        <f t="shared" si="0"/>
        <v>6</v>
      </c>
      <c r="B13" s="37">
        <v>6</v>
      </c>
      <c r="C13" s="37">
        <f>+'START LIST'!C11</f>
        <v>0</v>
      </c>
      <c r="D13" s="37">
        <f>+'START LIST'!G11</f>
        <v>0</v>
      </c>
      <c r="E13" s="38">
        <f>+'START LIST'!E11</f>
        <v>0</v>
      </c>
      <c r="F13" s="118">
        <f>+'START LIST'!I11</f>
        <v>0</v>
      </c>
      <c r="G13" s="35" t="e">
        <f ca="1" t="shared" si="1"/>
        <v>#REF!</v>
      </c>
      <c r="H13" s="35" t="e">
        <f ca="1" t="shared" si="2"/>
        <v>#REF!</v>
      </c>
      <c r="I13" s="35" t="e">
        <f ca="1" t="shared" si="3"/>
        <v>#REF!</v>
      </c>
      <c r="J13" s="35" t="e">
        <f ca="1" t="shared" si="4"/>
        <v>#REF!</v>
      </c>
      <c r="K13" s="35" t="e">
        <f ca="1" t="shared" si="5"/>
        <v>#REF!</v>
      </c>
      <c r="L13" s="35" t="e">
        <f ca="1" t="shared" si="6"/>
        <v>#REF!</v>
      </c>
      <c r="M13" s="35" t="e">
        <f ca="1" t="shared" si="7"/>
        <v>#REF!</v>
      </c>
      <c r="N13" s="36" t="e">
        <f t="shared" si="8"/>
        <v>#REF!</v>
      </c>
    </row>
    <row r="14" spans="1:14" ht="12.75">
      <c r="A14" s="19">
        <f t="shared" si="0"/>
        <v>7</v>
      </c>
      <c r="B14" s="37">
        <v>7</v>
      </c>
      <c r="C14" s="37">
        <f>+'START LIST'!C12</f>
        <v>0</v>
      </c>
      <c r="D14" s="37">
        <f>+'START LIST'!G12</f>
        <v>0</v>
      </c>
      <c r="E14" s="38">
        <f>+'START LIST'!E12</f>
        <v>0</v>
      </c>
      <c r="F14" s="118">
        <f>+'START LIST'!I12</f>
        <v>0</v>
      </c>
      <c r="G14" s="35" t="e">
        <f ca="1" t="shared" si="1"/>
        <v>#REF!</v>
      </c>
      <c r="H14" s="35" t="e">
        <f ca="1" t="shared" si="2"/>
        <v>#REF!</v>
      </c>
      <c r="I14" s="35" t="e">
        <f ca="1" t="shared" si="3"/>
        <v>#REF!</v>
      </c>
      <c r="J14" s="35" t="e">
        <f ca="1" t="shared" si="4"/>
        <v>#REF!</v>
      </c>
      <c r="K14" s="35" t="e">
        <f ca="1" t="shared" si="5"/>
        <v>#REF!</v>
      </c>
      <c r="L14" s="35" t="e">
        <f ca="1" t="shared" si="6"/>
        <v>#REF!</v>
      </c>
      <c r="M14" s="35" t="e">
        <f ca="1" t="shared" si="7"/>
        <v>#REF!</v>
      </c>
      <c r="N14" s="36" t="e">
        <f t="shared" si="8"/>
        <v>#REF!</v>
      </c>
    </row>
    <row r="15" spans="1:14" ht="12.75">
      <c r="A15" s="19">
        <f t="shared" si="0"/>
        <v>8</v>
      </c>
      <c r="B15" s="37">
        <v>8</v>
      </c>
      <c r="C15" s="37">
        <f>+'START LIST'!C13</f>
        <v>0</v>
      </c>
      <c r="D15" s="37">
        <f>+'START LIST'!G13</f>
        <v>0</v>
      </c>
      <c r="E15" s="38">
        <f>+'START LIST'!E13</f>
        <v>0</v>
      </c>
      <c r="F15" s="118">
        <f>+'START LIST'!I13</f>
        <v>0</v>
      </c>
      <c r="G15" s="35" t="e">
        <f ca="1" t="shared" si="1"/>
        <v>#REF!</v>
      </c>
      <c r="H15" s="35" t="e">
        <f ca="1" t="shared" si="2"/>
        <v>#REF!</v>
      </c>
      <c r="I15" s="35" t="e">
        <f ca="1" t="shared" si="3"/>
        <v>#REF!</v>
      </c>
      <c r="J15" s="35" t="e">
        <f ca="1" t="shared" si="4"/>
        <v>#REF!</v>
      </c>
      <c r="K15" s="35" t="e">
        <f ca="1" t="shared" si="5"/>
        <v>#REF!</v>
      </c>
      <c r="L15" s="35" t="e">
        <f ca="1" t="shared" si="6"/>
        <v>#REF!</v>
      </c>
      <c r="M15" s="35" t="e">
        <f ca="1" t="shared" si="7"/>
        <v>#REF!</v>
      </c>
      <c r="N15" s="36" t="e">
        <f t="shared" si="8"/>
        <v>#REF!</v>
      </c>
    </row>
    <row r="16" spans="1:14" ht="12.75">
      <c r="A16" s="19">
        <f t="shared" si="0"/>
        <v>9</v>
      </c>
      <c r="B16" s="37">
        <v>9</v>
      </c>
      <c r="C16" s="37">
        <f>+'START LIST'!C14</f>
        <v>0</v>
      </c>
      <c r="D16" s="37">
        <f>+'START LIST'!G14</f>
        <v>0</v>
      </c>
      <c r="E16" s="38">
        <f>+'START LIST'!E14</f>
        <v>0</v>
      </c>
      <c r="F16" s="118">
        <f>+'START LIST'!I14</f>
        <v>0</v>
      </c>
      <c r="G16" s="35" t="e">
        <f ca="1" t="shared" si="1"/>
        <v>#REF!</v>
      </c>
      <c r="H16" s="35" t="e">
        <f ca="1" t="shared" si="2"/>
        <v>#REF!</v>
      </c>
      <c r="I16" s="35" t="e">
        <f ca="1" t="shared" si="3"/>
        <v>#REF!</v>
      </c>
      <c r="J16" s="35" t="e">
        <f ca="1" t="shared" si="4"/>
        <v>#REF!</v>
      </c>
      <c r="K16" s="35" t="e">
        <f ca="1" t="shared" si="5"/>
        <v>#REF!</v>
      </c>
      <c r="L16" s="35" t="e">
        <f ca="1" t="shared" si="6"/>
        <v>#REF!</v>
      </c>
      <c r="M16" s="35" t="e">
        <f ca="1" t="shared" si="7"/>
        <v>#REF!</v>
      </c>
      <c r="N16" s="36" t="e">
        <f t="shared" si="8"/>
        <v>#REF!</v>
      </c>
    </row>
    <row r="17" spans="1:14" ht="12.75">
      <c r="A17" s="19">
        <f t="shared" si="0"/>
        <v>10</v>
      </c>
      <c r="B17" s="37">
        <v>10</v>
      </c>
      <c r="C17" s="37">
        <f>+'START LIST'!C15</f>
        <v>0</v>
      </c>
      <c r="D17" s="37">
        <f>+'START LIST'!G15</f>
        <v>0</v>
      </c>
      <c r="E17" s="38">
        <f>+'START LIST'!E15</f>
        <v>0</v>
      </c>
      <c r="F17" s="118">
        <f>+'START LIST'!I15</f>
        <v>0</v>
      </c>
      <c r="G17" s="35" t="e">
        <f ca="1" t="shared" si="1"/>
        <v>#REF!</v>
      </c>
      <c r="H17" s="35" t="e">
        <f ca="1" t="shared" si="2"/>
        <v>#REF!</v>
      </c>
      <c r="I17" s="35" t="e">
        <f ca="1" t="shared" si="3"/>
        <v>#REF!</v>
      </c>
      <c r="J17" s="35" t="e">
        <f ca="1" t="shared" si="4"/>
        <v>#REF!</v>
      </c>
      <c r="K17" s="35" t="e">
        <f ca="1" t="shared" si="5"/>
        <v>#REF!</v>
      </c>
      <c r="L17" s="35" t="e">
        <f ca="1" t="shared" si="6"/>
        <v>#REF!</v>
      </c>
      <c r="M17" s="35" t="e">
        <f ca="1" t="shared" si="7"/>
        <v>#REF!</v>
      </c>
      <c r="N17" s="36" t="e">
        <f t="shared" si="8"/>
        <v>#REF!</v>
      </c>
    </row>
    <row r="18" spans="1:14" ht="12.75">
      <c r="A18" s="19">
        <f t="shared" si="0"/>
        <v>11</v>
      </c>
      <c r="B18" s="37">
        <v>11</v>
      </c>
      <c r="C18" s="37">
        <f>+'START LIST'!C16</f>
        <v>0</v>
      </c>
      <c r="D18" s="37">
        <f>+'START LIST'!G16</f>
        <v>0</v>
      </c>
      <c r="E18" s="38">
        <f>+'START LIST'!E16</f>
        <v>0</v>
      </c>
      <c r="F18" s="118">
        <f>+'START LIST'!I16</f>
        <v>0</v>
      </c>
      <c r="G18" s="35" t="e">
        <f ca="1" t="shared" si="1"/>
        <v>#REF!</v>
      </c>
      <c r="H18" s="35" t="e">
        <f ca="1" t="shared" si="2"/>
        <v>#REF!</v>
      </c>
      <c r="I18" s="35" t="e">
        <f ca="1" t="shared" si="3"/>
        <v>#REF!</v>
      </c>
      <c r="J18" s="35" t="e">
        <f ca="1" t="shared" si="4"/>
        <v>#REF!</v>
      </c>
      <c r="K18" s="35" t="e">
        <f ca="1" t="shared" si="5"/>
        <v>#REF!</v>
      </c>
      <c r="L18" s="35" t="e">
        <f ca="1" t="shared" si="6"/>
        <v>#REF!</v>
      </c>
      <c r="M18" s="35" t="e">
        <f ca="1" t="shared" si="7"/>
        <v>#REF!</v>
      </c>
      <c r="N18" s="36" t="e">
        <f t="shared" si="8"/>
        <v>#REF!</v>
      </c>
    </row>
    <row r="19" spans="1:14" ht="12.75">
      <c r="A19" s="19">
        <f t="shared" si="0"/>
        <v>12</v>
      </c>
      <c r="B19" s="37">
        <v>12</v>
      </c>
      <c r="C19" s="37">
        <f>+'START LIST'!C17</f>
        <v>0</v>
      </c>
      <c r="D19" s="37">
        <f>+'START LIST'!G17</f>
        <v>0</v>
      </c>
      <c r="E19" s="38">
        <f>+'START LIST'!E17</f>
        <v>0</v>
      </c>
      <c r="F19" s="118">
        <f>+'START LIST'!I17</f>
        <v>0</v>
      </c>
      <c r="G19" s="35" t="e">
        <f ca="1" t="shared" si="1"/>
        <v>#REF!</v>
      </c>
      <c r="H19" s="35" t="e">
        <f ca="1" t="shared" si="2"/>
        <v>#REF!</v>
      </c>
      <c r="I19" s="35" t="e">
        <f ca="1" t="shared" si="3"/>
        <v>#REF!</v>
      </c>
      <c r="J19" s="35" t="e">
        <f ca="1" t="shared" si="4"/>
        <v>#REF!</v>
      </c>
      <c r="K19" s="35" t="e">
        <f ca="1" t="shared" si="5"/>
        <v>#REF!</v>
      </c>
      <c r="L19" s="35" t="e">
        <f ca="1" t="shared" si="6"/>
        <v>#REF!</v>
      </c>
      <c r="M19" s="35" t="e">
        <f ca="1" t="shared" si="7"/>
        <v>#REF!</v>
      </c>
      <c r="N19" s="36" t="e">
        <f t="shared" si="8"/>
        <v>#REF!</v>
      </c>
    </row>
    <row r="20" spans="1:14" ht="12.75">
      <c r="A20" s="19">
        <f t="shared" si="0"/>
        <v>13</v>
      </c>
      <c r="B20" s="37">
        <v>13</v>
      </c>
      <c r="C20" s="37">
        <f>+'START LIST'!C18</f>
        <v>0</v>
      </c>
      <c r="D20" s="37">
        <f>+'START LIST'!G18</f>
        <v>0</v>
      </c>
      <c r="E20" s="38">
        <f>+'START LIST'!E18</f>
        <v>0</v>
      </c>
      <c r="F20" s="118">
        <f>+'START LIST'!I18</f>
        <v>0</v>
      </c>
      <c r="G20" s="35" t="e">
        <f ca="1" t="shared" si="1"/>
        <v>#REF!</v>
      </c>
      <c r="H20" s="35" t="e">
        <f ca="1" t="shared" si="2"/>
        <v>#REF!</v>
      </c>
      <c r="I20" s="35" t="e">
        <f ca="1" t="shared" si="3"/>
        <v>#REF!</v>
      </c>
      <c r="J20" s="35" t="e">
        <f ca="1" t="shared" si="4"/>
        <v>#REF!</v>
      </c>
      <c r="K20" s="35" t="e">
        <f ca="1" t="shared" si="5"/>
        <v>#REF!</v>
      </c>
      <c r="L20" s="35" t="e">
        <f ca="1" t="shared" si="6"/>
        <v>#REF!</v>
      </c>
      <c r="M20" s="35" t="e">
        <f ca="1" t="shared" si="7"/>
        <v>#REF!</v>
      </c>
      <c r="N20" s="36" t="e">
        <f t="shared" si="8"/>
        <v>#REF!</v>
      </c>
    </row>
    <row r="21" spans="1:14" ht="12.75">
      <c r="A21" s="19">
        <f t="shared" si="0"/>
        <v>14</v>
      </c>
      <c r="B21" s="37">
        <v>14</v>
      </c>
      <c r="C21" s="37">
        <f>+'START LIST'!C19</f>
        <v>0</v>
      </c>
      <c r="D21" s="37">
        <f>+'START LIST'!G19</f>
        <v>0</v>
      </c>
      <c r="E21" s="38">
        <f>+'START LIST'!E19</f>
        <v>0</v>
      </c>
      <c r="F21" s="118">
        <f>+'START LIST'!I19</f>
        <v>0</v>
      </c>
      <c r="G21" s="35" t="e">
        <f ca="1" t="shared" si="1"/>
        <v>#REF!</v>
      </c>
      <c r="H21" s="35" t="e">
        <f ca="1" t="shared" si="2"/>
        <v>#REF!</v>
      </c>
      <c r="I21" s="35" t="e">
        <f ca="1" t="shared" si="3"/>
        <v>#REF!</v>
      </c>
      <c r="J21" s="35" t="e">
        <f ca="1" t="shared" si="4"/>
        <v>#REF!</v>
      </c>
      <c r="K21" s="35" t="e">
        <f ca="1" t="shared" si="5"/>
        <v>#REF!</v>
      </c>
      <c r="L21" s="35" t="e">
        <f ca="1" t="shared" si="6"/>
        <v>#REF!</v>
      </c>
      <c r="M21" s="35" t="e">
        <f ca="1" t="shared" si="7"/>
        <v>#REF!</v>
      </c>
      <c r="N21" s="36" t="e">
        <f t="shared" si="8"/>
        <v>#REF!</v>
      </c>
    </row>
    <row r="22" spans="1:14" ht="12.75">
      <c r="A22" s="19">
        <f t="shared" si="0"/>
        <v>15</v>
      </c>
      <c r="B22" s="37">
        <v>15</v>
      </c>
      <c r="C22" s="37">
        <f>+'START LIST'!C20</f>
        <v>0</v>
      </c>
      <c r="D22" s="37">
        <f>+'START LIST'!G20</f>
        <v>0</v>
      </c>
      <c r="E22" s="38">
        <f>+'START LIST'!E20</f>
        <v>0</v>
      </c>
      <c r="F22" s="118">
        <f>+'START LIST'!I20</f>
        <v>0</v>
      </c>
      <c r="G22" s="35" t="e">
        <f ca="1" t="shared" si="1"/>
        <v>#REF!</v>
      </c>
      <c r="H22" s="35" t="e">
        <f ca="1" t="shared" si="2"/>
        <v>#REF!</v>
      </c>
      <c r="I22" s="35" t="e">
        <f ca="1" t="shared" si="3"/>
        <v>#REF!</v>
      </c>
      <c r="J22" s="35" t="e">
        <f ca="1" t="shared" si="4"/>
        <v>#REF!</v>
      </c>
      <c r="K22" s="35" t="e">
        <f ca="1" t="shared" si="5"/>
        <v>#REF!</v>
      </c>
      <c r="L22" s="35" t="e">
        <f ca="1" t="shared" si="6"/>
        <v>#REF!</v>
      </c>
      <c r="M22" s="35" t="e">
        <f ca="1" t="shared" si="7"/>
        <v>#REF!</v>
      </c>
      <c r="N22" s="36" t="e">
        <f t="shared" si="8"/>
        <v>#REF!</v>
      </c>
    </row>
    <row r="23" spans="1:14" ht="12.75">
      <c r="A23" s="19">
        <f t="shared" si="0"/>
        <v>16</v>
      </c>
      <c r="B23" s="37">
        <v>16</v>
      </c>
      <c r="C23" s="37">
        <f>+'START LIST'!C21</f>
        <v>0</v>
      </c>
      <c r="D23" s="37">
        <f>+'START LIST'!G21</f>
        <v>0</v>
      </c>
      <c r="E23" s="38">
        <f>+'START LIST'!E21</f>
        <v>0</v>
      </c>
      <c r="F23" s="118">
        <f>+'START LIST'!I21</f>
        <v>0</v>
      </c>
      <c r="G23" s="35" t="e">
        <f ca="1">INDIRECT("["&amp;B23&amp;".xls]RESULT!$H$42")</f>
        <v>#REF!</v>
      </c>
      <c r="H23" s="35" t="e">
        <f ca="1">INDIRECT("["&amp;B23&amp;".xls]RESULT!$J$42")</f>
        <v>#REF!</v>
      </c>
      <c r="I23" s="35" t="e">
        <f ca="1">INDIRECT("["&amp;B23&amp;".xls]RESULT!$K$42")</f>
        <v>#REF!</v>
      </c>
      <c r="J23" s="35" t="e">
        <f ca="1">INDIRECT("["&amp;B23&amp;".xls]RESULT!$L$42")</f>
        <v>#REF!</v>
      </c>
      <c r="K23" s="35" t="e">
        <f ca="1">INDIRECT("["&amp;B23&amp;".xls]RESULT!$C$45")+INDIRECT("["&amp;B23&amp;".xls]RESULT!$C$46")</f>
        <v>#REF!</v>
      </c>
      <c r="L23" s="35" t="e">
        <f ca="1">INDIRECT("["&amp;B23&amp;".xls]RESULT!$G$45")+INDIRECT("["&amp;B23&amp;".xls]RESULT!$G$46")</f>
        <v>#REF!</v>
      </c>
      <c r="M23" s="35" t="e">
        <f ca="1">INDIRECT("["&amp;B23&amp;".xls]RESULT!$L$45")+INDIRECT("["&amp;B23&amp;".xls]RESULT!$L$46")</f>
        <v>#REF!</v>
      </c>
      <c r="N23" s="36" t="e">
        <f>+G23+H23+I23+J23+K23+L23+M23</f>
        <v>#REF!</v>
      </c>
    </row>
    <row r="24" spans="1:14" ht="12.75">
      <c r="A24" s="19">
        <f t="shared" si="0"/>
        <v>17</v>
      </c>
      <c r="B24" s="37">
        <v>17</v>
      </c>
      <c r="C24" s="37">
        <f>+'START LIST'!C22</f>
        <v>0</v>
      </c>
      <c r="D24" s="37">
        <f>+'START LIST'!G22</f>
        <v>0</v>
      </c>
      <c r="E24" s="38">
        <f>+'START LIST'!E22</f>
        <v>0</v>
      </c>
      <c r="F24" s="118">
        <f>+'START LIST'!I22</f>
        <v>0</v>
      </c>
      <c r="G24" s="35" t="e">
        <f ca="1" t="shared" si="9" ref="G24:G36">INDIRECT("["&amp;B24&amp;".xls]RESULT!$H$42")</f>
        <v>#REF!</v>
      </c>
      <c r="H24" s="35" t="e">
        <f ca="1" t="shared" si="10" ref="H24:H36">INDIRECT("["&amp;B24&amp;".xls]RESULT!$J$42")</f>
        <v>#REF!</v>
      </c>
      <c r="I24" s="35" t="e">
        <f ca="1" t="shared" si="11" ref="I24:I36">INDIRECT("["&amp;B24&amp;".xls]RESULT!$K$42")</f>
        <v>#REF!</v>
      </c>
      <c r="J24" s="35" t="e">
        <f ca="1" t="shared" si="12" ref="J24:J36">INDIRECT("["&amp;B24&amp;".xls]RESULT!$L$42")</f>
        <v>#REF!</v>
      </c>
      <c r="K24" s="35" t="e">
        <f ca="1" t="shared" si="13" ref="K24:K36">INDIRECT("["&amp;B24&amp;".xls]RESULT!$C$45")+INDIRECT("["&amp;B24&amp;".xls]RESULT!$C$46")</f>
        <v>#REF!</v>
      </c>
      <c r="L24" s="35" t="e">
        <f ca="1" t="shared" si="14" ref="L24:L36">INDIRECT("["&amp;B24&amp;".xls]RESULT!$G$45")+INDIRECT("["&amp;B24&amp;".xls]RESULT!$G$46")</f>
        <v>#REF!</v>
      </c>
      <c r="M24" s="35" t="e">
        <f ca="1" t="shared" si="15" ref="M24:M36">INDIRECT("["&amp;B24&amp;".xls]RESULT!$L$45")+INDIRECT("["&amp;B24&amp;".xls]RESULT!$L$46")</f>
        <v>#REF!</v>
      </c>
      <c r="N24" s="36" t="e">
        <f aca="true" t="shared" si="16" ref="N24:N36">+G24+H24+I24+J24+K24+L24+M24</f>
        <v>#REF!</v>
      </c>
    </row>
    <row r="25" spans="1:14" ht="12.75">
      <c r="A25" s="19">
        <f t="shared" si="0"/>
        <v>18</v>
      </c>
      <c r="B25" s="37">
        <v>18</v>
      </c>
      <c r="C25" s="37">
        <f>+'START LIST'!C23</f>
        <v>0</v>
      </c>
      <c r="D25" s="37">
        <f>+'START LIST'!G23</f>
        <v>0</v>
      </c>
      <c r="E25" s="38">
        <f>+'START LIST'!E23</f>
        <v>0</v>
      </c>
      <c r="F25" s="118">
        <f>+'START LIST'!I23</f>
        <v>0</v>
      </c>
      <c r="G25" s="35" t="e">
        <f ca="1" t="shared" si="9"/>
        <v>#REF!</v>
      </c>
      <c r="H25" s="35" t="e">
        <f ca="1" t="shared" si="10"/>
        <v>#REF!</v>
      </c>
      <c r="I25" s="35" t="e">
        <f ca="1" t="shared" si="11"/>
        <v>#REF!</v>
      </c>
      <c r="J25" s="35" t="e">
        <f ca="1" t="shared" si="12"/>
        <v>#REF!</v>
      </c>
      <c r="K25" s="35" t="e">
        <f ca="1" t="shared" si="13"/>
        <v>#REF!</v>
      </c>
      <c r="L25" s="35" t="e">
        <f ca="1" t="shared" si="14"/>
        <v>#REF!</v>
      </c>
      <c r="M25" s="35" t="e">
        <f ca="1" t="shared" si="15"/>
        <v>#REF!</v>
      </c>
      <c r="N25" s="36" t="e">
        <f t="shared" si="16"/>
        <v>#REF!</v>
      </c>
    </row>
    <row r="26" spans="1:14" ht="12.75">
      <c r="A26" s="19">
        <f t="shared" si="0"/>
        <v>19</v>
      </c>
      <c r="B26" s="37">
        <v>19</v>
      </c>
      <c r="C26" s="37">
        <f>+'START LIST'!C24</f>
        <v>0</v>
      </c>
      <c r="D26" s="37">
        <f>+'START LIST'!G24</f>
        <v>0</v>
      </c>
      <c r="E26" s="38">
        <f>+'START LIST'!E24</f>
        <v>0</v>
      </c>
      <c r="F26" s="118">
        <f>+'START LIST'!I24</f>
        <v>0</v>
      </c>
      <c r="G26" s="35" t="e">
        <f ca="1" t="shared" si="9"/>
        <v>#REF!</v>
      </c>
      <c r="H26" s="35" t="e">
        <f ca="1" t="shared" si="10"/>
        <v>#REF!</v>
      </c>
      <c r="I26" s="35" t="e">
        <f ca="1" t="shared" si="11"/>
        <v>#REF!</v>
      </c>
      <c r="J26" s="35" t="e">
        <f ca="1" t="shared" si="12"/>
        <v>#REF!</v>
      </c>
      <c r="K26" s="35" t="e">
        <f ca="1" t="shared" si="13"/>
        <v>#REF!</v>
      </c>
      <c r="L26" s="35" t="e">
        <f ca="1" t="shared" si="14"/>
        <v>#REF!</v>
      </c>
      <c r="M26" s="35" t="e">
        <f ca="1" t="shared" si="15"/>
        <v>#REF!</v>
      </c>
      <c r="N26" s="36" t="e">
        <f t="shared" si="16"/>
        <v>#REF!</v>
      </c>
    </row>
    <row r="27" spans="1:14" ht="12.75">
      <c r="A27" s="19">
        <f t="shared" si="0"/>
        <v>20</v>
      </c>
      <c r="B27" s="37">
        <v>20</v>
      </c>
      <c r="C27" s="37">
        <f>+'START LIST'!C25</f>
        <v>0</v>
      </c>
      <c r="D27" s="37">
        <f>+'START LIST'!G25</f>
        <v>0</v>
      </c>
      <c r="E27" s="38">
        <f>+'START LIST'!E25</f>
        <v>0</v>
      </c>
      <c r="F27" s="118">
        <f>+'START LIST'!I25</f>
        <v>0</v>
      </c>
      <c r="G27" s="35" t="e">
        <f ca="1" t="shared" si="9"/>
        <v>#REF!</v>
      </c>
      <c r="H27" s="35" t="e">
        <f ca="1" t="shared" si="10"/>
        <v>#REF!</v>
      </c>
      <c r="I27" s="35" t="e">
        <f ca="1" t="shared" si="11"/>
        <v>#REF!</v>
      </c>
      <c r="J27" s="35" t="e">
        <f ca="1" t="shared" si="12"/>
        <v>#REF!</v>
      </c>
      <c r="K27" s="35" t="e">
        <f ca="1" t="shared" si="13"/>
        <v>#REF!</v>
      </c>
      <c r="L27" s="35" t="e">
        <f ca="1" t="shared" si="14"/>
        <v>#REF!</v>
      </c>
      <c r="M27" s="35" t="e">
        <f ca="1" t="shared" si="15"/>
        <v>#REF!</v>
      </c>
      <c r="N27" s="36" t="e">
        <f t="shared" si="16"/>
        <v>#REF!</v>
      </c>
    </row>
    <row r="28" spans="1:14" ht="12.75">
      <c r="A28" s="19">
        <f t="shared" si="0"/>
        <v>21</v>
      </c>
      <c r="B28" s="37">
        <v>21</v>
      </c>
      <c r="C28" s="37">
        <f>+'START LIST'!C26</f>
        <v>0</v>
      </c>
      <c r="D28" s="37">
        <f>+'START LIST'!G26</f>
        <v>0</v>
      </c>
      <c r="E28" s="38">
        <f>+'START LIST'!E26</f>
        <v>0</v>
      </c>
      <c r="F28" s="118">
        <f>+'START LIST'!I26</f>
        <v>0</v>
      </c>
      <c r="G28" s="35" t="e">
        <f ca="1" t="shared" si="9"/>
        <v>#REF!</v>
      </c>
      <c r="H28" s="35" t="e">
        <f ca="1" t="shared" si="10"/>
        <v>#REF!</v>
      </c>
      <c r="I28" s="35" t="e">
        <f ca="1" t="shared" si="11"/>
        <v>#REF!</v>
      </c>
      <c r="J28" s="35" t="e">
        <f ca="1" t="shared" si="12"/>
        <v>#REF!</v>
      </c>
      <c r="K28" s="35" t="e">
        <f ca="1" t="shared" si="13"/>
        <v>#REF!</v>
      </c>
      <c r="L28" s="35" t="e">
        <f ca="1" t="shared" si="14"/>
        <v>#REF!</v>
      </c>
      <c r="M28" s="35" t="e">
        <f ca="1" t="shared" si="15"/>
        <v>#REF!</v>
      </c>
      <c r="N28" s="36" t="e">
        <f t="shared" si="16"/>
        <v>#REF!</v>
      </c>
    </row>
    <row r="29" spans="1:14" ht="12.75">
      <c r="A29" s="19">
        <f t="shared" si="0"/>
        <v>22</v>
      </c>
      <c r="B29" s="37">
        <v>22</v>
      </c>
      <c r="C29" s="37">
        <f>+'START LIST'!C27</f>
        <v>0</v>
      </c>
      <c r="D29" s="37">
        <f>+'START LIST'!G27</f>
        <v>0</v>
      </c>
      <c r="E29" s="38">
        <f>+'START LIST'!E27</f>
        <v>0</v>
      </c>
      <c r="F29" s="118">
        <f>+'START LIST'!I27</f>
        <v>0</v>
      </c>
      <c r="G29" s="35" t="e">
        <f ca="1" t="shared" si="9"/>
        <v>#REF!</v>
      </c>
      <c r="H29" s="35" t="e">
        <f ca="1" t="shared" si="10"/>
        <v>#REF!</v>
      </c>
      <c r="I29" s="35" t="e">
        <f ca="1" t="shared" si="11"/>
        <v>#REF!</v>
      </c>
      <c r="J29" s="35" t="e">
        <f ca="1" t="shared" si="12"/>
        <v>#REF!</v>
      </c>
      <c r="K29" s="35" t="e">
        <f ca="1" t="shared" si="13"/>
        <v>#REF!</v>
      </c>
      <c r="L29" s="35" t="e">
        <f ca="1" t="shared" si="14"/>
        <v>#REF!</v>
      </c>
      <c r="M29" s="35" t="e">
        <f ca="1" t="shared" si="15"/>
        <v>#REF!</v>
      </c>
      <c r="N29" s="36" t="e">
        <f t="shared" si="16"/>
        <v>#REF!</v>
      </c>
    </row>
    <row r="30" spans="1:14" ht="12.75">
      <c r="A30" s="19">
        <f t="shared" si="0"/>
        <v>23</v>
      </c>
      <c r="B30" s="37">
        <v>23</v>
      </c>
      <c r="C30" s="37">
        <f>+'START LIST'!C28</f>
        <v>0</v>
      </c>
      <c r="D30" s="37">
        <f>+'START LIST'!G28</f>
        <v>0</v>
      </c>
      <c r="E30" s="38">
        <f>+'START LIST'!E28</f>
        <v>0</v>
      </c>
      <c r="F30" s="118">
        <f>+'START LIST'!I28</f>
        <v>0</v>
      </c>
      <c r="G30" s="35" t="e">
        <f ca="1" t="shared" si="9"/>
        <v>#REF!</v>
      </c>
      <c r="H30" s="35" t="e">
        <f ca="1" t="shared" si="10"/>
        <v>#REF!</v>
      </c>
      <c r="I30" s="35" t="e">
        <f ca="1" t="shared" si="11"/>
        <v>#REF!</v>
      </c>
      <c r="J30" s="35" t="e">
        <f ca="1" t="shared" si="12"/>
        <v>#REF!</v>
      </c>
      <c r="K30" s="35" t="e">
        <f ca="1" t="shared" si="13"/>
        <v>#REF!</v>
      </c>
      <c r="L30" s="35" t="e">
        <f ca="1" t="shared" si="14"/>
        <v>#REF!</v>
      </c>
      <c r="M30" s="35" t="e">
        <f ca="1" t="shared" si="15"/>
        <v>#REF!</v>
      </c>
      <c r="N30" s="36" t="e">
        <f t="shared" si="16"/>
        <v>#REF!</v>
      </c>
    </row>
    <row r="31" spans="1:14" ht="12.75">
      <c r="A31" s="19">
        <f t="shared" si="0"/>
        <v>24</v>
      </c>
      <c r="B31" s="37">
        <v>24</v>
      </c>
      <c r="C31" s="37">
        <f>+'START LIST'!C29</f>
        <v>0</v>
      </c>
      <c r="D31" s="37">
        <f>+'START LIST'!G29</f>
        <v>0</v>
      </c>
      <c r="E31" s="38">
        <f>+'START LIST'!E29</f>
        <v>0</v>
      </c>
      <c r="F31" s="118">
        <f>+'START LIST'!I29</f>
        <v>0</v>
      </c>
      <c r="G31" s="35" t="e">
        <f ca="1" t="shared" si="9"/>
        <v>#REF!</v>
      </c>
      <c r="H31" s="35" t="e">
        <f ca="1" t="shared" si="10"/>
        <v>#REF!</v>
      </c>
      <c r="I31" s="35" t="e">
        <f ca="1" t="shared" si="11"/>
        <v>#REF!</v>
      </c>
      <c r="J31" s="35" t="e">
        <f ca="1" t="shared" si="12"/>
        <v>#REF!</v>
      </c>
      <c r="K31" s="35" t="e">
        <f ca="1" t="shared" si="13"/>
        <v>#REF!</v>
      </c>
      <c r="L31" s="35" t="e">
        <f ca="1" t="shared" si="14"/>
        <v>#REF!</v>
      </c>
      <c r="M31" s="35" t="e">
        <f ca="1" t="shared" si="15"/>
        <v>#REF!</v>
      </c>
      <c r="N31" s="36" t="e">
        <f t="shared" si="16"/>
        <v>#REF!</v>
      </c>
    </row>
    <row r="32" spans="1:14" ht="12.75">
      <c r="A32" s="19">
        <f t="shared" si="0"/>
        <v>25</v>
      </c>
      <c r="B32" s="37">
        <v>25</v>
      </c>
      <c r="C32" s="37">
        <f>+'START LIST'!C30</f>
        <v>0</v>
      </c>
      <c r="D32" s="37">
        <f>+'START LIST'!G30</f>
        <v>0</v>
      </c>
      <c r="E32" s="38">
        <f>+'START LIST'!E30</f>
        <v>0</v>
      </c>
      <c r="F32" s="118">
        <f>+'START LIST'!I30</f>
        <v>0</v>
      </c>
      <c r="G32" s="35" t="e">
        <f ca="1" t="shared" si="9"/>
        <v>#REF!</v>
      </c>
      <c r="H32" s="35" t="e">
        <f ca="1" t="shared" si="10"/>
        <v>#REF!</v>
      </c>
      <c r="I32" s="35" t="e">
        <f ca="1" t="shared" si="11"/>
        <v>#REF!</v>
      </c>
      <c r="J32" s="35" t="e">
        <f ca="1" t="shared" si="12"/>
        <v>#REF!</v>
      </c>
      <c r="K32" s="35" t="e">
        <f ca="1" t="shared" si="13"/>
        <v>#REF!</v>
      </c>
      <c r="L32" s="35" t="e">
        <f ca="1" t="shared" si="14"/>
        <v>#REF!</v>
      </c>
      <c r="M32" s="35" t="e">
        <f ca="1" t="shared" si="15"/>
        <v>#REF!</v>
      </c>
      <c r="N32" s="36" t="e">
        <f t="shared" si="16"/>
        <v>#REF!</v>
      </c>
    </row>
    <row r="33" spans="1:14" ht="12.75">
      <c r="A33" s="19">
        <f t="shared" si="0"/>
        <v>26</v>
      </c>
      <c r="B33" s="37">
        <v>26</v>
      </c>
      <c r="C33" s="37">
        <f>+'START LIST'!C31</f>
        <v>0</v>
      </c>
      <c r="D33" s="37">
        <f>+'START LIST'!G31</f>
        <v>0</v>
      </c>
      <c r="E33" s="38">
        <f>+'START LIST'!E31</f>
        <v>0</v>
      </c>
      <c r="F33" s="118">
        <f>+'START LIST'!I31</f>
        <v>0</v>
      </c>
      <c r="G33" s="35" t="e">
        <f ca="1" t="shared" si="9"/>
        <v>#REF!</v>
      </c>
      <c r="H33" s="35" t="e">
        <f ca="1" t="shared" si="10"/>
        <v>#REF!</v>
      </c>
      <c r="I33" s="35" t="e">
        <f ca="1" t="shared" si="11"/>
        <v>#REF!</v>
      </c>
      <c r="J33" s="35" t="e">
        <f ca="1" t="shared" si="12"/>
        <v>#REF!</v>
      </c>
      <c r="K33" s="35" t="e">
        <f ca="1" t="shared" si="13"/>
        <v>#REF!</v>
      </c>
      <c r="L33" s="35" t="e">
        <f ca="1" t="shared" si="14"/>
        <v>#REF!</v>
      </c>
      <c r="M33" s="35" t="e">
        <f ca="1" t="shared" si="15"/>
        <v>#REF!</v>
      </c>
      <c r="N33" s="36" t="e">
        <f t="shared" si="16"/>
        <v>#REF!</v>
      </c>
    </row>
    <row r="34" spans="1:14" ht="12.75">
      <c r="A34" s="19">
        <f t="shared" si="0"/>
        <v>27</v>
      </c>
      <c r="B34" s="37">
        <v>27</v>
      </c>
      <c r="C34" s="37">
        <f>+'START LIST'!C32</f>
        <v>0</v>
      </c>
      <c r="D34" s="37">
        <f>+'START LIST'!G32</f>
        <v>0</v>
      </c>
      <c r="E34" s="38">
        <f>+'START LIST'!E32</f>
        <v>0</v>
      </c>
      <c r="F34" s="118">
        <f>+'START LIST'!I32</f>
        <v>0</v>
      </c>
      <c r="G34" s="35" t="e">
        <f ca="1" t="shared" si="9"/>
        <v>#REF!</v>
      </c>
      <c r="H34" s="35" t="e">
        <f ca="1" t="shared" si="10"/>
        <v>#REF!</v>
      </c>
      <c r="I34" s="35" t="e">
        <f ca="1" t="shared" si="11"/>
        <v>#REF!</v>
      </c>
      <c r="J34" s="35" t="e">
        <f ca="1" t="shared" si="12"/>
        <v>#REF!</v>
      </c>
      <c r="K34" s="35" t="e">
        <f ca="1" t="shared" si="13"/>
        <v>#REF!</v>
      </c>
      <c r="L34" s="35" t="e">
        <f ca="1" t="shared" si="14"/>
        <v>#REF!</v>
      </c>
      <c r="M34" s="35" t="e">
        <f ca="1" t="shared" si="15"/>
        <v>#REF!</v>
      </c>
      <c r="N34" s="36" t="e">
        <f t="shared" si="16"/>
        <v>#REF!</v>
      </c>
    </row>
    <row r="35" spans="1:14" ht="12.75">
      <c r="A35" s="19">
        <f t="shared" si="0"/>
        <v>28</v>
      </c>
      <c r="B35" s="37">
        <v>28</v>
      </c>
      <c r="C35" s="37">
        <f>+'START LIST'!C33</f>
        <v>0</v>
      </c>
      <c r="D35" s="37">
        <f>+'START LIST'!G33</f>
        <v>0</v>
      </c>
      <c r="E35" s="38">
        <f>+'START LIST'!E33</f>
        <v>0</v>
      </c>
      <c r="F35" s="118">
        <f>+'START LIST'!I33</f>
        <v>0</v>
      </c>
      <c r="G35" s="35" t="e">
        <f ca="1" t="shared" si="9"/>
        <v>#REF!</v>
      </c>
      <c r="H35" s="35" t="e">
        <f ca="1" t="shared" si="10"/>
        <v>#REF!</v>
      </c>
      <c r="I35" s="35" t="e">
        <f ca="1" t="shared" si="11"/>
        <v>#REF!</v>
      </c>
      <c r="J35" s="35" t="e">
        <f ca="1" t="shared" si="12"/>
        <v>#REF!</v>
      </c>
      <c r="K35" s="35" t="e">
        <f ca="1" t="shared" si="13"/>
        <v>#REF!</v>
      </c>
      <c r="L35" s="35" t="e">
        <f ca="1" t="shared" si="14"/>
        <v>#REF!</v>
      </c>
      <c r="M35" s="35" t="e">
        <f ca="1" t="shared" si="15"/>
        <v>#REF!</v>
      </c>
      <c r="N35" s="36" t="e">
        <f t="shared" si="16"/>
        <v>#REF!</v>
      </c>
    </row>
    <row r="36" spans="1:14" ht="12.75">
      <c r="A36" s="19">
        <f t="shared" si="0"/>
        <v>29</v>
      </c>
      <c r="B36" s="37">
        <v>29</v>
      </c>
      <c r="C36" s="37">
        <f>+'START LIST'!C34</f>
        <v>0</v>
      </c>
      <c r="D36" s="37">
        <f>+'START LIST'!G34</f>
        <v>0</v>
      </c>
      <c r="E36" s="38">
        <f>+'START LIST'!E34</f>
        <v>0</v>
      </c>
      <c r="F36" s="118">
        <f>+'START LIST'!I34</f>
        <v>0</v>
      </c>
      <c r="G36" s="35" t="e">
        <f ca="1" t="shared" si="9"/>
        <v>#REF!</v>
      </c>
      <c r="H36" s="35" t="e">
        <f ca="1" t="shared" si="10"/>
        <v>#REF!</v>
      </c>
      <c r="I36" s="35" t="e">
        <f ca="1" t="shared" si="11"/>
        <v>#REF!</v>
      </c>
      <c r="J36" s="35" t="e">
        <f ca="1" t="shared" si="12"/>
        <v>#REF!</v>
      </c>
      <c r="K36" s="35" t="e">
        <f ca="1" t="shared" si="13"/>
        <v>#REF!</v>
      </c>
      <c r="L36" s="35" t="e">
        <f ca="1" t="shared" si="14"/>
        <v>#REF!</v>
      </c>
      <c r="M36" s="35" t="e">
        <f ca="1" t="shared" si="15"/>
        <v>#REF!</v>
      </c>
      <c r="N36" s="36" t="e">
        <f t="shared" si="16"/>
        <v>#REF!</v>
      </c>
    </row>
    <row r="37" spans="1:14" ht="12.75">
      <c r="A37" s="19">
        <f t="shared" si="0"/>
        <v>30</v>
      </c>
      <c r="B37" s="37">
        <v>30</v>
      </c>
      <c r="C37" s="37">
        <f>+'START LIST'!C35</f>
        <v>0</v>
      </c>
      <c r="D37" s="37">
        <f>+'START LIST'!G35</f>
        <v>0</v>
      </c>
      <c r="E37" s="38">
        <f>+'START LIST'!E35</f>
        <v>0</v>
      </c>
      <c r="F37" s="118">
        <f>+'START LIST'!I35</f>
        <v>0</v>
      </c>
      <c r="G37" s="35" t="e">
        <f ca="1">INDIRECT("["&amp;B37&amp;".xls]RESULT!$J$38")</f>
        <v>#REF!</v>
      </c>
      <c r="H37" s="35" t="e">
        <f ca="1">INDIRECT("["&amp;#REF!&amp;".xls]RESULT!$J$38")</f>
        <v>#REF!</v>
      </c>
      <c r="I37" s="35"/>
      <c r="J37" s="35"/>
      <c r="K37" s="35" t="e">
        <f ca="1">INDIRECT("["&amp;B37&amp;".xls]RESULT!$C$40")+INDIRECT("["&amp;B37&amp;".xls]RESULT!$C$41")</f>
        <v>#REF!</v>
      </c>
      <c r="L37" s="35" t="e">
        <f ca="1">INDIRECT("["&amp;B37&amp;".xls]RESULT!$F$40")+INDIRECT("["&amp;B37&amp;".xls]RESULT!$F$41")</f>
        <v>#REF!</v>
      </c>
      <c r="M37" s="35" t="e">
        <f ca="1">INDIRECT("["&amp;B37&amp;".xls]RESULT!$j$40")+INDIRECT("["&amp;B37&amp;".xls]RESULT!$j$41")</f>
        <v>#REF!</v>
      </c>
      <c r="N37" s="36" t="e">
        <f>+K37+G37+L37+M37</f>
        <v>#REF!</v>
      </c>
    </row>
    <row r="38" spans="4:14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4:14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4:14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4:14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4:14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4:14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4:14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4:14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4:14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4:14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4:14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4:14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4:14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4:14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4:14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4:14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4:14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4:14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4:14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4:14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4:14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4:14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4:14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4:14" ht="12.7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4:14" ht="12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4:14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4:14" ht="12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4:14" ht="12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4:14" ht="12.7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</sheetData>
  <sheetProtection/>
  <mergeCells count="5">
    <mergeCell ref="B5:N5"/>
    <mergeCell ref="B1:N1"/>
    <mergeCell ref="B2:N2"/>
    <mergeCell ref="B3:N3"/>
    <mergeCell ref="B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2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2" max="2" width="7.7109375" style="0" customWidth="1"/>
    <col min="3" max="3" width="19.140625" style="0" customWidth="1"/>
    <col min="4" max="4" width="18.28125" style="0" customWidth="1"/>
    <col min="5" max="6" width="13.421875" style="0" customWidth="1"/>
    <col min="7" max="11" width="7.57421875" style="0" customWidth="1"/>
  </cols>
  <sheetData>
    <row r="1" spans="2:14" ht="18">
      <c r="B1" s="150" t="str">
        <f>+MASTER!B1</f>
        <v>WPFC 2011 Training Route 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ht="18">
      <c r="B2" s="152">
        <f>+MASTER!B2</f>
        <v>40783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4" ht="18">
      <c r="B3" s="150" t="str">
        <f>+MASTER!B3</f>
        <v>Brits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2:14" ht="18">
      <c r="B4" s="154" t="str">
        <f>+MASTER!B4</f>
        <v>Blue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2:14" ht="18">
      <c r="B5" s="149" t="s">
        <v>36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14" ht="12.75">
      <c r="B6" s="116">
        <v>0</v>
      </c>
      <c r="C6" s="117" t="s">
        <v>45</v>
      </c>
      <c r="D6" s="27"/>
      <c r="E6" s="27"/>
      <c r="F6" s="27"/>
      <c r="G6" s="35" t="e">
        <v>#REF!</v>
      </c>
      <c r="H6" s="35" t="e">
        <v>#REF!</v>
      </c>
      <c r="I6" s="35" t="e">
        <v>#REF!</v>
      </c>
      <c r="J6" s="35" t="e">
        <v>#REF!</v>
      </c>
      <c r="K6" s="35" t="e">
        <v>#REF!</v>
      </c>
      <c r="L6" s="35" t="e">
        <v>#REF!</v>
      </c>
      <c r="M6" s="35" t="e">
        <v>#REF!</v>
      </c>
      <c r="N6" s="36" t="e">
        <v>#REF!</v>
      </c>
    </row>
    <row r="7" spans="1:14" ht="15.75">
      <c r="A7" s="3" t="s">
        <v>31</v>
      </c>
      <c r="B7" s="112" t="s">
        <v>39</v>
      </c>
      <c r="C7" s="113" t="s">
        <v>11</v>
      </c>
      <c r="D7" s="113" t="s">
        <v>16</v>
      </c>
      <c r="E7" s="113" t="s">
        <v>32</v>
      </c>
      <c r="F7" s="113" t="s">
        <v>50</v>
      </c>
      <c r="G7" s="112" t="s">
        <v>20</v>
      </c>
      <c r="H7" s="114" t="s">
        <v>113</v>
      </c>
      <c r="I7" s="115" t="s">
        <v>30</v>
      </c>
      <c r="J7" s="112" t="s">
        <v>114</v>
      </c>
      <c r="K7" s="113" t="s">
        <v>19</v>
      </c>
      <c r="L7" s="113" t="s">
        <v>21</v>
      </c>
      <c r="M7" s="113" t="s">
        <v>33</v>
      </c>
      <c r="N7" s="113" t="s">
        <v>2</v>
      </c>
    </row>
    <row r="8" spans="1:14" ht="12.75">
      <c r="A8" s="1">
        <v>1</v>
      </c>
      <c r="B8" s="37"/>
      <c r="C8" s="37"/>
      <c r="D8" s="37"/>
      <c r="E8" s="38"/>
      <c r="F8" s="118"/>
      <c r="G8" s="35"/>
      <c r="H8" s="35"/>
      <c r="I8" s="35"/>
      <c r="J8" s="35"/>
      <c r="K8" s="35"/>
      <c r="L8" s="35"/>
      <c r="M8" s="35"/>
      <c r="N8" s="36"/>
    </row>
    <row r="9" spans="1:14" ht="12.75">
      <c r="A9" s="1">
        <v>2</v>
      </c>
      <c r="B9" s="37"/>
      <c r="C9" s="37"/>
      <c r="D9" s="37"/>
      <c r="E9" s="38"/>
      <c r="F9" s="118"/>
      <c r="G9" s="35"/>
      <c r="H9" s="35"/>
      <c r="I9" s="35"/>
      <c r="J9" s="35"/>
      <c r="K9" s="35"/>
      <c r="L9" s="35"/>
      <c r="M9" s="35"/>
      <c r="N9" s="36"/>
    </row>
    <row r="10" spans="1:14" ht="12.75">
      <c r="A10" s="1">
        <v>3</v>
      </c>
      <c r="B10" s="37"/>
      <c r="C10" s="37"/>
      <c r="D10" s="37"/>
      <c r="E10" s="38"/>
      <c r="F10" s="118"/>
      <c r="G10" s="35"/>
      <c r="H10" s="35"/>
      <c r="I10" s="35"/>
      <c r="J10" s="35"/>
      <c r="K10" s="35"/>
      <c r="L10" s="35"/>
      <c r="M10" s="35"/>
      <c r="N10" s="36"/>
    </row>
    <row r="11" spans="1:14" ht="12.75">
      <c r="A11" s="1">
        <v>4</v>
      </c>
      <c r="B11" s="37"/>
      <c r="C11" s="37"/>
      <c r="D11" s="37"/>
      <c r="E11" s="38"/>
      <c r="F11" s="118"/>
      <c r="G11" s="35"/>
      <c r="H11" s="35"/>
      <c r="I11" s="35"/>
      <c r="J11" s="35"/>
      <c r="K11" s="35"/>
      <c r="L11" s="35"/>
      <c r="M11" s="35"/>
      <c r="N11" s="36"/>
    </row>
    <row r="12" spans="1:14" ht="12.75">
      <c r="A12" s="1">
        <v>5</v>
      </c>
      <c r="B12" s="37"/>
      <c r="C12" s="37"/>
      <c r="D12" s="37"/>
      <c r="E12" s="38"/>
      <c r="F12" s="118"/>
      <c r="G12" s="35"/>
      <c r="H12" s="35"/>
      <c r="I12" s="35"/>
      <c r="J12" s="35"/>
      <c r="K12" s="35"/>
      <c r="L12" s="35"/>
      <c r="M12" s="35"/>
      <c r="N12" s="36"/>
    </row>
    <row r="13" spans="1:14" ht="12.75">
      <c r="A13" s="1">
        <v>6</v>
      </c>
      <c r="B13" s="37"/>
      <c r="C13" s="37"/>
      <c r="D13" s="37"/>
      <c r="E13" s="38"/>
      <c r="F13" s="118"/>
      <c r="G13" s="35"/>
      <c r="H13" s="35"/>
      <c r="I13" s="35"/>
      <c r="J13" s="35"/>
      <c r="K13" s="35"/>
      <c r="L13" s="35"/>
      <c r="M13" s="35"/>
      <c r="N13" s="36"/>
    </row>
    <row r="14" spans="1:14" ht="12.75">
      <c r="A14" s="1">
        <v>7</v>
      </c>
      <c r="B14" s="37"/>
      <c r="C14" s="37"/>
      <c r="D14" s="37"/>
      <c r="E14" s="38"/>
      <c r="F14" s="118"/>
      <c r="G14" s="35"/>
      <c r="H14" s="35"/>
      <c r="I14" s="35"/>
      <c r="J14" s="35"/>
      <c r="K14" s="35"/>
      <c r="L14" s="35"/>
      <c r="M14" s="35"/>
      <c r="N14" s="36"/>
    </row>
    <row r="15" spans="1:14" ht="12.75">
      <c r="A15" s="1">
        <v>8</v>
      </c>
      <c r="B15" s="37"/>
      <c r="C15" s="37"/>
      <c r="D15" s="37"/>
      <c r="E15" s="38"/>
      <c r="F15" s="118"/>
      <c r="G15" s="35"/>
      <c r="H15" s="35"/>
      <c r="I15" s="35"/>
      <c r="J15" s="35"/>
      <c r="K15" s="35"/>
      <c r="L15" s="35"/>
      <c r="M15" s="35"/>
      <c r="N15" s="36"/>
    </row>
    <row r="16" spans="1:14" ht="12.75">
      <c r="A16" s="1">
        <v>9</v>
      </c>
      <c r="B16" s="37"/>
      <c r="C16" s="37"/>
      <c r="D16" s="37"/>
      <c r="E16" s="38"/>
      <c r="F16" s="118"/>
      <c r="G16" s="35"/>
      <c r="H16" s="35"/>
      <c r="I16" s="35"/>
      <c r="J16" s="35"/>
      <c r="K16" s="35"/>
      <c r="L16" s="35"/>
      <c r="M16" s="35"/>
      <c r="N16" s="36"/>
    </row>
    <row r="17" spans="1:14" ht="12.75">
      <c r="A17" s="1">
        <v>10</v>
      </c>
      <c r="B17" s="37"/>
      <c r="C17" s="37"/>
      <c r="D17" s="37"/>
      <c r="E17" s="38"/>
      <c r="F17" s="118"/>
      <c r="G17" s="35"/>
      <c r="H17" s="35"/>
      <c r="I17" s="35"/>
      <c r="J17" s="35"/>
      <c r="K17" s="35"/>
      <c r="L17" s="35"/>
      <c r="M17" s="35"/>
      <c r="N17" s="36"/>
    </row>
    <row r="18" spans="1:14" ht="12.75">
      <c r="A18" s="1">
        <v>11</v>
      </c>
      <c r="B18" s="37"/>
      <c r="C18" s="37"/>
      <c r="D18" s="37"/>
      <c r="E18" s="38"/>
      <c r="F18" s="118"/>
      <c r="G18" s="35"/>
      <c r="H18" s="35"/>
      <c r="I18" s="35"/>
      <c r="J18" s="35"/>
      <c r="K18" s="35"/>
      <c r="L18" s="35"/>
      <c r="M18" s="35"/>
      <c r="N18" s="36"/>
    </row>
    <row r="19" spans="1:14" ht="12.75">
      <c r="A19" s="1">
        <v>12</v>
      </c>
      <c r="B19" s="37"/>
      <c r="C19" s="37"/>
      <c r="D19" s="37"/>
      <c r="E19" s="38"/>
      <c r="F19" s="118"/>
      <c r="G19" s="35"/>
      <c r="H19" s="35"/>
      <c r="I19" s="35"/>
      <c r="J19" s="35"/>
      <c r="K19" s="35"/>
      <c r="L19" s="35"/>
      <c r="M19" s="35"/>
      <c r="N19" s="36"/>
    </row>
    <row r="20" spans="1:14" ht="12.75">
      <c r="A20" s="1">
        <v>13</v>
      </c>
      <c r="B20" s="37"/>
      <c r="C20" s="37"/>
      <c r="D20" s="37"/>
      <c r="E20" s="38"/>
      <c r="F20" s="118"/>
      <c r="G20" s="35"/>
      <c r="H20" s="35"/>
      <c r="I20" s="35"/>
      <c r="J20" s="35"/>
      <c r="K20" s="35"/>
      <c r="L20" s="35"/>
      <c r="M20" s="35"/>
      <c r="N20" s="36"/>
    </row>
    <row r="21" spans="1:14" ht="12.75">
      <c r="A21" s="1">
        <v>14</v>
      </c>
      <c r="B21" s="37"/>
      <c r="C21" s="37"/>
      <c r="D21" s="37"/>
      <c r="E21" s="38"/>
      <c r="F21" s="118"/>
      <c r="G21" s="35"/>
      <c r="H21" s="35"/>
      <c r="I21" s="35"/>
      <c r="J21" s="35"/>
      <c r="K21" s="35"/>
      <c r="L21" s="35"/>
      <c r="M21" s="35"/>
      <c r="N21" s="36"/>
    </row>
    <row r="22" spans="1:14" ht="12.75">
      <c r="A22" s="1">
        <v>15</v>
      </c>
      <c r="B22" s="37"/>
      <c r="C22" s="37"/>
      <c r="D22" s="37"/>
      <c r="E22" s="38"/>
      <c r="F22" s="118"/>
      <c r="G22" s="35"/>
      <c r="H22" s="35"/>
      <c r="I22" s="35"/>
      <c r="J22" s="35"/>
      <c r="K22" s="35"/>
      <c r="L22" s="35"/>
      <c r="M22" s="35"/>
      <c r="N22" s="36"/>
    </row>
    <row r="23" spans="1:14" ht="12.75">
      <c r="A23" s="1">
        <v>16</v>
      </c>
      <c r="B23" s="37"/>
      <c r="C23" s="37"/>
      <c r="D23" s="37"/>
      <c r="E23" s="38"/>
      <c r="F23" s="118"/>
      <c r="G23" s="35"/>
      <c r="H23" s="35"/>
      <c r="I23" s="35"/>
      <c r="J23" s="35"/>
      <c r="K23" s="35"/>
      <c r="L23" s="35"/>
      <c r="M23" s="35"/>
      <c r="N23" s="36"/>
    </row>
    <row r="24" spans="1:14" ht="12.75">
      <c r="A24" s="1">
        <v>17</v>
      </c>
      <c r="B24" s="37"/>
      <c r="C24" s="37"/>
      <c r="D24" s="37"/>
      <c r="E24" s="38"/>
      <c r="F24" s="118"/>
      <c r="G24" s="35"/>
      <c r="H24" s="35"/>
      <c r="I24" s="35"/>
      <c r="J24" s="35"/>
      <c r="K24" s="35"/>
      <c r="L24" s="35"/>
      <c r="M24" s="35"/>
      <c r="N24" s="36"/>
    </row>
    <row r="25" spans="1:14" ht="12.75">
      <c r="A25" s="1">
        <v>18</v>
      </c>
      <c r="B25" s="37"/>
      <c r="C25" s="37"/>
      <c r="D25" s="37"/>
      <c r="E25" s="38"/>
      <c r="F25" s="118"/>
      <c r="G25" s="35"/>
      <c r="H25" s="35"/>
      <c r="I25" s="35"/>
      <c r="J25" s="35"/>
      <c r="K25" s="35"/>
      <c r="L25" s="35"/>
      <c r="M25" s="35"/>
      <c r="N25" s="36"/>
    </row>
    <row r="26" spans="1:14" ht="12.75">
      <c r="A26" s="1">
        <v>19</v>
      </c>
      <c r="B26" s="37"/>
      <c r="C26" s="37"/>
      <c r="D26" s="37"/>
      <c r="E26" s="38"/>
      <c r="F26" s="118"/>
      <c r="G26" s="35"/>
      <c r="H26" s="35"/>
      <c r="I26" s="35"/>
      <c r="J26" s="35"/>
      <c r="K26" s="35"/>
      <c r="L26" s="35"/>
      <c r="M26" s="35"/>
      <c r="N26" s="36"/>
    </row>
  </sheetData>
  <sheetProtection/>
  <mergeCells count="5">
    <mergeCell ref="B1:N1"/>
    <mergeCell ref="B2:N2"/>
    <mergeCell ref="B3:N3"/>
    <mergeCell ref="B4:N4"/>
    <mergeCell ref="B5:N5"/>
  </mergeCells>
  <printOptions/>
  <pageMargins left="0.2755905511811024" right="0.511811023622047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Tilt-Tech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Hanekom</dc:creator>
  <cp:keywords/>
  <dc:description/>
  <cp:lastModifiedBy>Frank Eckard</cp:lastModifiedBy>
  <cp:lastPrinted>2011-09-07T15:22:18Z</cp:lastPrinted>
  <dcterms:created xsi:type="dcterms:W3CDTF">2000-11-03T07:44:17Z</dcterms:created>
  <dcterms:modified xsi:type="dcterms:W3CDTF">2013-08-05T09:37:20Z</dcterms:modified>
  <cp:category/>
  <cp:version/>
  <cp:contentType/>
  <cp:contentStatus/>
</cp:coreProperties>
</file>